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/>
  <mc:AlternateContent xmlns:mc="http://schemas.openxmlformats.org/markup-compatibility/2006">
    <mc:Choice Requires="x15">
      <x15ac:absPath xmlns:x15ac="http://schemas.microsoft.com/office/spreadsheetml/2010/11/ac" url="C:\Users\user\Desktop\PPID\"/>
    </mc:Choice>
  </mc:AlternateContent>
  <bookViews>
    <workbookView xWindow="0" yWindow="0" windowWidth="18345" windowHeight="6825"/>
  </bookViews>
  <sheets>
    <sheet name="DUK 2024" sheetId="1" r:id="rId1"/>
  </sheets>
  <definedNames>
    <definedName name="_xlnm.Print_Area" localSheetId="0">'DUK 2024'!$A$1:$AA$48</definedName>
  </definedNames>
  <calcPr calcId="162913"/>
</workbook>
</file>

<file path=xl/calcChain.xml><?xml version="1.0" encoding="utf-8"?>
<calcChain xmlns="http://schemas.openxmlformats.org/spreadsheetml/2006/main">
  <c r="U46" i="1" l="1"/>
  <c r="U45" i="1"/>
  <c r="U44" i="1"/>
  <c r="U43" i="1"/>
  <c r="U42" i="1"/>
  <c r="U41" i="1"/>
  <c r="U40" i="1"/>
  <c r="U39" i="1"/>
  <c r="U38" i="1"/>
  <c r="U37" i="1"/>
  <c r="U36" i="1"/>
  <c r="U35" i="1"/>
  <c r="U34" i="1"/>
  <c r="Z33" i="1"/>
  <c r="U33" i="1"/>
  <c r="Z32" i="1"/>
  <c r="U32" i="1"/>
  <c r="Z31" i="1"/>
  <c r="U31" i="1"/>
  <c r="Z30" i="1"/>
  <c r="U30" i="1"/>
  <c r="Z29" i="1"/>
  <c r="U29" i="1"/>
  <c r="Z28" i="1"/>
  <c r="U28" i="1"/>
  <c r="Z27" i="1"/>
  <c r="U27" i="1"/>
  <c r="Z26" i="1"/>
  <c r="U26" i="1"/>
  <c r="Z25" i="1"/>
  <c r="U25" i="1"/>
  <c r="Z24" i="1"/>
  <c r="U24" i="1"/>
  <c r="Z23" i="1"/>
  <c r="U23" i="1"/>
  <c r="Z22" i="1"/>
  <c r="U22" i="1"/>
  <c r="Z21" i="1"/>
  <c r="U21" i="1"/>
  <c r="Z20" i="1"/>
  <c r="U20" i="1"/>
  <c r="Z19" i="1"/>
  <c r="U19" i="1"/>
  <c r="Z18" i="1"/>
  <c r="U18" i="1"/>
  <c r="Z17" i="1"/>
  <c r="U17" i="1"/>
  <c r="Z16" i="1"/>
  <c r="U16" i="1"/>
  <c r="Z15" i="1"/>
  <c r="U15" i="1"/>
  <c r="Z14" i="1"/>
  <c r="U14" i="1"/>
  <c r="Z13" i="1"/>
  <c r="U13" i="1"/>
  <c r="Z12" i="1"/>
  <c r="U12" i="1"/>
  <c r="Z11" i="1"/>
  <c r="U11" i="1"/>
  <c r="Z10" i="1"/>
  <c r="U10" i="1"/>
  <c r="Z9" i="1"/>
  <c r="U9" i="1"/>
  <c r="A9" i="1"/>
  <c r="Z8" i="1"/>
  <c r="U8" i="1"/>
</calcChain>
</file>

<file path=xl/sharedStrings.xml><?xml version="1.0" encoding="utf-8"?>
<sst xmlns="http://schemas.openxmlformats.org/spreadsheetml/2006/main" count="674" uniqueCount="294">
  <si>
    <t xml:space="preserve">DAFTAR URUT KEPANGKATAN ASN UPTD PUSKESMAS HARAPAN BARU </t>
  </si>
  <si>
    <t>DINAS KESEHATAN KOTA SAMARINDA</t>
  </si>
  <si>
    <t>PERIODE JANUARI 2024</t>
  </si>
  <si>
    <t>No.</t>
  </si>
  <si>
    <t>Nama</t>
  </si>
  <si>
    <t>NIP</t>
  </si>
  <si>
    <t>Gol.</t>
  </si>
  <si>
    <t>TMT</t>
  </si>
  <si>
    <t>Jabatan</t>
  </si>
  <si>
    <t xml:space="preserve">Masa Kerja Golongan </t>
  </si>
  <si>
    <t xml:space="preserve">Masa kerja Keseluruhan </t>
  </si>
  <si>
    <t>Latihan Jabatan</t>
  </si>
  <si>
    <t>Pendidikan</t>
  </si>
  <si>
    <t>Tempat/Tgl.Lahir</t>
  </si>
  <si>
    <t>Jenis Kelamin</t>
  </si>
  <si>
    <t>Agama</t>
  </si>
  <si>
    <t>Status</t>
  </si>
  <si>
    <t>Mutasi</t>
  </si>
  <si>
    <t>Pensiun Tahun</t>
  </si>
  <si>
    <t>Struktural/ FungsionaL</t>
  </si>
  <si>
    <t>Thn</t>
  </si>
  <si>
    <t>Bln</t>
  </si>
  <si>
    <t>Thn Lulus</t>
  </si>
  <si>
    <t>Lama</t>
  </si>
  <si>
    <t>TK. Ijazah</t>
  </si>
  <si>
    <t>Jurusan</t>
  </si>
  <si>
    <t>Tempat</t>
  </si>
  <si>
    <t>Tgl/Bln/Thn</t>
  </si>
  <si>
    <t>Usia (Thn)</t>
  </si>
  <si>
    <t>FATHUL JANNAH, S.ST, Bd</t>
  </si>
  <si>
    <t>19730811 199303 2 005</t>
  </si>
  <si>
    <t>IV. B                Pembina Tingkat 1</t>
  </si>
  <si>
    <t>BIDAN AHLI MADYA</t>
  </si>
  <si>
    <t xml:space="preserve">JAFUNG BIDAN AHLI </t>
  </si>
  <si>
    <t>2015</t>
  </si>
  <si>
    <t xml:space="preserve">89 JAM PELAJARAN </t>
  </si>
  <si>
    <t>POLITEKNIK KESEHATAN KEMENKES KALTIM</t>
  </si>
  <si>
    <t>S1 PROFESI - BIDANAN</t>
  </si>
  <si>
    <t>KEBIDANAN</t>
  </si>
  <si>
    <t xml:space="preserve">SAMARINDA </t>
  </si>
  <si>
    <t>WANITA</t>
  </si>
  <si>
    <t>ISLAM</t>
  </si>
  <si>
    <t>MENIKAH</t>
  </si>
  <si>
    <t>-</t>
  </si>
  <si>
    <t>JFT</t>
  </si>
  <si>
    <t>dr.Deasi Nursanti Natsir, M.Si</t>
  </si>
  <si>
    <t>19751225 200911 2 001</t>
  </si>
  <si>
    <t>DOKTER AHLI MADYA DAN KEPALA PUSKESMAS</t>
  </si>
  <si>
    <t>Prajab-Diklat PIM IV</t>
  </si>
  <si>
    <t>285 JP</t>
  </si>
  <si>
    <t>Universitas Hang Tuah Surabaya</t>
  </si>
  <si>
    <t>S1 Kedokteran Profesi</t>
  </si>
  <si>
    <t>KEDOKTERAN PROFESI</t>
  </si>
  <si>
    <t>SAMARINDA</t>
  </si>
  <si>
    <t>BELUM MENIKAH</t>
  </si>
  <si>
    <t>UPT. PUSKESMAS MANGKUPALAS</t>
  </si>
  <si>
    <t>RIKAWATI, S.ST., M.Si</t>
  </si>
  <si>
    <t>19710711 199203 2 007</t>
  </si>
  <si>
    <t>IV / A            Pembina</t>
  </si>
  <si>
    <t xml:space="preserve">KEPALA SUB BAGIAN TATA USAHA </t>
  </si>
  <si>
    <t>prajab</t>
  </si>
  <si>
    <t>1141 JP</t>
  </si>
  <si>
    <t>STRATA DUA ILMU LINGKUNGAN, UNIVERSITAS MULAWARMAN</t>
  </si>
  <si>
    <t>31/08/2017</t>
  </si>
  <si>
    <t>STRATA DUA</t>
  </si>
  <si>
    <t xml:space="preserve">ILMU LINGKUNGAN </t>
  </si>
  <si>
    <t>BANJARBARU</t>
  </si>
  <si>
    <t>11/07/1971</t>
  </si>
  <si>
    <t>Dinas Kesehatan Kota Samarinda</t>
  </si>
  <si>
    <t>Struktural</t>
  </si>
  <si>
    <t>SRI HARTATIK KUSMIYAH, A.Md.Kep</t>
  </si>
  <si>
    <t>19670117 198803 2 005</t>
  </si>
  <si>
    <t>III / D                Penata Tk.1</t>
  </si>
  <si>
    <t>PERAWAT PENYELIA</t>
  </si>
  <si>
    <t>90 JP</t>
  </si>
  <si>
    <t>POLITEKNIK KESEHATAN SAMARINDA</t>
  </si>
  <si>
    <t>D3 KEPERAWATAN</t>
  </si>
  <si>
    <t>KEPERAWATAN</t>
  </si>
  <si>
    <t>MAGELANG</t>
  </si>
  <si>
    <t>MARTADIANA, A.Md.Kep</t>
  </si>
  <si>
    <t>19680628 198901 2 001</t>
  </si>
  <si>
    <t>01/10/2012</t>
  </si>
  <si>
    <t>POLITEKNIK KESEHATAN KALTIM DEPKES</t>
  </si>
  <si>
    <t xml:space="preserve">BALIKPAPAN </t>
  </si>
  <si>
    <t>ATINAH, A.Md.Kep</t>
  </si>
  <si>
    <t>19681231 198811 2 002</t>
  </si>
  <si>
    <t>01/04/2011</t>
  </si>
  <si>
    <t>BIMA</t>
  </si>
  <si>
    <t>PKM Baqa</t>
  </si>
  <si>
    <t>DWI ERWIN YULIANA, A.Md.Kep</t>
  </si>
  <si>
    <t>19780727 200312 2 009</t>
  </si>
  <si>
    <t>AKADEMI KEPERAWATAN MUHAMMADIYAH SAMARINDA</t>
  </si>
  <si>
    <t>dr. LIA NOVIANTY PONGKALA</t>
  </si>
  <si>
    <t>19871106 201403 2 004</t>
  </si>
  <si>
    <t xml:space="preserve">III / C, Penata </t>
  </si>
  <si>
    <t>DOKTER MUDA</t>
  </si>
  <si>
    <t>263 JP</t>
  </si>
  <si>
    <t>UNIVERSITAS MULAWARMAN</t>
  </si>
  <si>
    <t>S1 KEDOKTERAN (PROFESI)</t>
  </si>
  <si>
    <t xml:space="preserve">KRISTEN PROTESTAN </t>
  </si>
  <si>
    <t>SRI EMMY WAHYUNI, A.Md.Kep</t>
  </si>
  <si>
    <t>19780617 200502 2 003</t>
  </si>
  <si>
    <t>01/10/2020</t>
  </si>
  <si>
    <t>AKADEMI KEPERAWATAN PEMPROV KALTIM</t>
  </si>
  <si>
    <t>YOGYAKARTA</t>
  </si>
  <si>
    <t>KATOLIK</t>
  </si>
  <si>
    <t>PKM Sungai Siring</t>
  </si>
  <si>
    <t>LAMIDI</t>
  </si>
  <si>
    <t>19680207 199103 1 009</t>
  </si>
  <si>
    <t>III / B  Penata Muda Tk.1</t>
  </si>
  <si>
    <t>PENGADMINISTRASI UMUM</t>
  </si>
  <si>
    <t>SMA Ujian Persamaan Prov Kaltim</t>
  </si>
  <si>
    <t>SMA</t>
  </si>
  <si>
    <t xml:space="preserve">TRENGGALEK </t>
  </si>
  <si>
    <t>PRIA</t>
  </si>
  <si>
    <t>dr. BAHRUL HUDA</t>
  </si>
  <si>
    <t>19841020 201403 1 002</t>
  </si>
  <si>
    <t>DOKTER PERTAMA</t>
  </si>
  <si>
    <t>UNIVERSITAS MUHAMMADIYAH YOGYAKARTA</t>
  </si>
  <si>
    <t>KEDOKTERAN PROFESI -DOKTER</t>
  </si>
  <si>
    <t>Ns. MASNA BATAN, S.Kep</t>
  </si>
  <si>
    <t>19860506 201001 2 019</t>
  </si>
  <si>
    <t>PERAWAT PERTAMA</t>
  </si>
  <si>
    <t>174 JP</t>
  </si>
  <si>
    <t>SEKOLAH TINGGI KESEHATAN LAKIPADADA TANA TORAJA</t>
  </si>
  <si>
    <t>S1 KEPERAWATAN (PROFESI-NERS)</t>
  </si>
  <si>
    <t>KEPERAWATAN - NERS</t>
  </si>
  <si>
    <t>PALESAN</t>
  </si>
  <si>
    <t>PUSKESMAS RANO, PEMERINTAH KABUPATEN TANA TORAJA</t>
  </si>
  <si>
    <t>Ns. WATINI SITOHANG, S.Kep</t>
  </si>
  <si>
    <t>19880426 201403 2 003</t>
  </si>
  <si>
    <t>01/10/2018</t>
  </si>
  <si>
    <t>Stikes Binawan</t>
  </si>
  <si>
    <t>MUHAMMAD TAUFIK ERVAN, S.K.M.</t>
  </si>
  <si>
    <t>19891102 201403 1 002</t>
  </si>
  <si>
    <t>ADMINISTRATOR KESEHATAN PERTAMA</t>
  </si>
  <si>
    <t>1</t>
  </si>
  <si>
    <t>S1 KESEHATAN MASYARAKAT</t>
  </si>
  <si>
    <t>ADMINISTRASI KESEHATAN</t>
  </si>
  <si>
    <t>YULIANA, A.Md.Kes</t>
  </si>
  <si>
    <t>19790707 200502 2 004</t>
  </si>
  <si>
    <t>PERAWAT GIGI (TERAPIS GIGI DAN MULUT) MAHIR</t>
  </si>
  <si>
    <t>POLITEKNIK KESEHATAN KEMENKES BANJARMASIN</t>
  </si>
  <si>
    <t>D3 KEPERAWATAN GIGI</t>
  </si>
  <si>
    <t>KEPERAWATAN GIGI</t>
  </si>
  <si>
    <t xml:space="preserve">SURABAYA </t>
  </si>
  <si>
    <t>Apt. NURINA KHAIRAN. L, S.Farm</t>
  </si>
  <si>
    <t>19950902 202012 2 024</t>
  </si>
  <si>
    <t>III / B. Penata Muda Tk.1</t>
  </si>
  <si>
    <t>01/12/2021</t>
  </si>
  <si>
    <t>Apoteker ahli pertama</t>
  </si>
  <si>
    <t>511 JP</t>
  </si>
  <si>
    <t>Nuniversitas Muhammadiyah Surakarta</t>
  </si>
  <si>
    <t>Profesi Apoteker</t>
  </si>
  <si>
    <t>FARMASI</t>
  </si>
  <si>
    <t>BLORA</t>
  </si>
  <si>
    <t>Ns Linda Tolanda, S. Kep.</t>
  </si>
  <si>
    <t>198505042011012002</t>
  </si>
  <si>
    <t>01/05/2023</t>
  </si>
  <si>
    <t>Perawat Pertama</t>
  </si>
  <si>
    <t>01 Mei 2023</t>
  </si>
  <si>
    <t>universitas Hasanudin Makasar</t>
  </si>
  <si>
    <t>17/12/2019</t>
  </si>
  <si>
    <t>NERS</t>
  </si>
  <si>
    <t>UJUNG PANDANG</t>
  </si>
  <si>
    <t>04/05/1985</t>
  </si>
  <si>
    <t xml:space="preserve">PKM Telaga Biru Kab. Gorontalo </t>
  </si>
  <si>
    <t>ARDANIE, SE</t>
  </si>
  <si>
    <t>19670726 200701 1 013</t>
  </si>
  <si>
    <t>III / A                Penata Muda</t>
  </si>
  <si>
    <t>01/04/2018</t>
  </si>
  <si>
    <t>PENGADMINISTRASI KEUANGAN</t>
  </si>
  <si>
    <t>STIE SAMARINDA</t>
  </si>
  <si>
    <t>S1 Manajemen</t>
  </si>
  <si>
    <t>MANAJEMEN</t>
  </si>
  <si>
    <t>LOA JANAN</t>
  </si>
  <si>
    <t>JFU</t>
  </si>
  <si>
    <t>DEWI ROMIATI, A.Md.Keb</t>
  </si>
  <si>
    <t>19880426 201101 2 010</t>
  </si>
  <si>
    <t>Bidan MAhir</t>
  </si>
  <si>
    <t>14/10/2020</t>
  </si>
  <si>
    <t>87 JP</t>
  </si>
  <si>
    <t>POLITEKNIK KESEHATAN KALTIM</t>
  </si>
  <si>
    <t>D3 KEBIDANAN</t>
  </si>
  <si>
    <t>PKM Karangan Kutim</t>
  </si>
  <si>
    <t>PRITA MAHARANI, A.Md.Keb</t>
  </si>
  <si>
    <t>19930719 201403 2 001</t>
  </si>
  <si>
    <t>Bidan Mahir</t>
  </si>
  <si>
    <t>JAFUNG BIDAN MAHIR</t>
  </si>
  <si>
    <t>MARHAMAH, A.Md.Keb</t>
  </si>
  <si>
    <t>19850211 201704 2 011</t>
  </si>
  <si>
    <t>II / D. Pengatur Tk.1</t>
  </si>
  <si>
    <t>BIDAN PELAKSANA</t>
  </si>
  <si>
    <t xml:space="preserve">JAFUNG BIDAN MAHIR </t>
  </si>
  <si>
    <t>SEKOLAH TINGGI ILMU KESEHATAN BINA PUTERA</t>
  </si>
  <si>
    <t xml:space="preserve">CIAMIS </t>
  </si>
  <si>
    <t>NAUMI ELIAS MAMPU, A.Md.Keb</t>
  </si>
  <si>
    <t>19880122 201705 2 002</t>
  </si>
  <si>
    <t>78 JP</t>
  </si>
  <si>
    <t>AKADEMI KEBIDANAN SANDI KARSA MAKASSAR</t>
  </si>
  <si>
    <t>KUTAI TIMUR</t>
  </si>
  <si>
    <t>Pusban Long Kenipe Malinau</t>
  </si>
  <si>
    <t>BADARIAH, AMG</t>
  </si>
  <si>
    <t>19890220 201503 2 004</t>
  </si>
  <si>
    <t>NUTRISIONIS PELAKSANA</t>
  </si>
  <si>
    <t>POLITEKNIK KEMENKES MAKASSAR</t>
  </si>
  <si>
    <t>D3 GIZI</t>
  </si>
  <si>
    <t>GIZI</t>
  </si>
  <si>
    <t>SOROE</t>
  </si>
  <si>
    <t>RAHMAN PUTRA, SKM</t>
  </si>
  <si>
    <t>19910826 201403 1 003</t>
  </si>
  <si>
    <t>SANITARIAN PELAKSANA</t>
  </si>
  <si>
    <t>230 JP</t>
  </si>
  <si>
    <t>Universitas Mulawarman</t>
  </si>
  <si>
    <t>Sarjana Kesehatan Masyarakat</t>
  </si>
  <si>
    <t>KESLING</t>
  </si>
  <si>
    <t>HULU SUNGAI UTARA</t>
  </si>
  <si>
    <t>FAUZIATI, A.Md.Keb</t>
  </si>
  <si>
    <t>19740830 201905 2 001</t>
  </si>
  <si>
    <t>II / D       Pengatur Tingkat 1</t>
  </si>
  <si>
    <t>HASNIYAH</t>
  </si>
  <si>
    <t>19840124 201408 2 003</t>
  </si>
  <si>
    <t xml:space="preserve">II / C. Pengatur </t>
  </si>
  <si>
    <t>78 JAM PELATIHAN</t>
  </si>
  <si>
    <t>SENTRA PENDIDIKAN BISNIS</t>
  </si>
  <si>
    <t>D1 INFORMATIKA RUMAH SAKIT</t>
  </si>
  <si>
    <t xml:space="preserve">INFORMATIKA </t>
  </si>
  <si>
    <t>24/01/1984</t>
  </si>
  <si>
    <t>RINDA WAHYU NUR SUKATI NINGSIH, SKM</t>
  </si>
  <si>
    <t>198706112023212007</t>
  </si>
  <si>
    <t>IX</t>
  </si>
  <si>
    <t>01/04/2023 sd 31/03/2028</t>
  </si>
  <si>
    <t>Ahli Pertama - Epidemiologi Kesehatan SURVAILLEN / EPIDEMIOLOGI PERTAMA</t>
  </si>
  <si>
    <t>Orientasi PPPK</t>
  </si>
  <si>
    <t xml:space="preserve">29 jam pelajaran </t>
  </si>
  <si>
    <t xml:space="preserve">SURVAILLEN </t>
  </si>
  <si>
    <t>EMILIYA, A.Md.AK</t>
  </si>
  <si>
    <t>199212202023212000</t>
  </si>
  <si>
    <t>VII</t>
  </si>
  <si>
    <t>Pelaksana - Terampil PRANATA LABORATORIUM KESEHATAN PELAKSANA</t>
  </si>
  <si>
    <t>D3 ANALIS KESEHATAN</t>
  </si>
  <si>
    <t>ANALIS KESEHATAN</t>
  </si>
  <si>
    <t>drg. FERDI HIDAYAT</t>
  </si>
  <si>
    <t>199109252023211000</t>
  </si>
  <si>
    <t>X</t>
  </si>
  <si>
    <t>DOKTER GIGI PERTAMA</t>
  </si>
  <si>
    <t>UNIVERSITAS BRAWIJAYA</t>
  </si>
  <si>
    <t>S1 KEDOKTERAN GIGI (PROFESI)</t>
  </si>
  <si>
    <t>DRG</t>
  </si>
  <si>
    <t>DWI DAMAYANTI, A.Md.Farm</t>
  </si>
  <si>
    <t>199610142023122000</t>
  </si>
  <si>
    <t xml:space="preserve">Terampil - ASISTEN APOTEKER PELAKSANA </t>
  </si>
  <si>
    <t>D3 FARMASI</t>
  </si>
  <si>
    <t>KASNO</t>
  </si>
  <si>
    <t>2007.01.01.0237</t>
  </si>
  <si>
    <t>WAKAR</t>
  </si>
  <si>
    <t>02/01/2024</t>
  </si>
  <si>
    <t>MTS ATTAQWA</t>
  </si>
  <si>
    <t>SMP</t>
  </si>
  <si>
    <t xml:space="preserve">MADIUN </t>
  </si>
  <si>
    <t>SHEILA, A.Md.Keb</t>
  </si>
  <si>
    <t>2012.06.01.0974</t>
  </si>
  <si>
    <t>BIDAN</t>
  </si>
  <si>
    <t>AKADEMI KEBIDANAN BUNGA HUSADA</t>
  </si>
  <si>
    <t>KUTAI BARAT</t>
  </si>
  <si>
    <t>MUHAMMAD YUSMAN, SE</t>
  </si>
  <si>
    <t>ADMINISTRASI UMUM</t>
  </si>
  <si>
    <t>S1 EKONOMI</t>
  </si>
  <si>
    <t>EKOMOMI</t>
  </si>
  <si>
    <t>BALIKPAPAN</t>
  </si>
  <si>
    <t>RABIYATUL HUSNUL</t>
  </si>
  <si>
    <t>SMK 3 SAMARINDA</t>
  </si>
  <si>
    <t>SMK</t>
  </si>
  <si>
    <t>SITI RAHMAH, SKM</t>
  </si>
  <si>
    <t>PENYULUH KESEHATAN MASYARAKAT</t>
  </si>
  <si>
    <t>UNIVERSITAS WIDYA GAMA MAHAKAM</t>
  </si>
  <si>
    <t>PROMKES</t>
  </si>
  <si>
    <t>NURSIAH</t>
  </si>
  <si>
    <t>PAKET C DINAS PENDIDIKAN SAMARINDA</t>
  </si>
  <si>
    <t>PAKET C</t>
  </si>
  <si>
    <t>BERAU</t>
  </si>
  <si>
    <t>RISKY RAMDHANI, A.Md.Kep</t>
  </si>
  <si>
    <t>PERAWAT PELAKSANA</t>
  </si>
  <si>
    <t xml:space="preserve">KEPERAWATAN </t>
  </si>
  <si>
    <t>drg. RATIH SETYAWATI</t>
  </si>
  <si>
    <t>UNIVERSITAS GADJAH MADA</t>
  </si>
  <si>
    <t>RAHMAWATI</t>
  </si>
  <si>
    <t>02/01/2023</t>
  </si>
  <si>
    <t>CLEANING SERVICE</t>
  </si>
  <si>
    <t>15/05/2015</t>
  </si>
  <si>
    <t>31/10/1997</t>
  </si>
  <si>
    <t>NOVITHA WULANSARI, A.Md</t>
  </si>
  <si>
    <t>01/03/2024</t>
  </si>
  <si>
    <t>D.III AKUTANSI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</si>
</sst>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Calibri"/>
      <charset val="134"/>
      <scheme val="minor"/>
    </font>
    <font>
      <sz val="11"/>
      <color theme="1"/>
      <name val="Arial"/>
      <charset val="134"/>
    </font>
    <font>
      <sz val="9"/>
      <color theme="1"/>
      <name val="Arial"/>
      <charset val="134"/>
    </font>
    <font>
      <b/>
      <sz val="14"/>
      <color theme="1"/>
      <name val="Arial"/>
      <charset val="134"/>
    </font>
    <font>
      <b/>
      <sz val="11"/>
      <color theme="1"/>
      <name val="Arial"/>
      <charset val="134"/>
    </font>
    <font>
      <sz val="9"/>
      <name val="Arial"/>
      <charset val="134"/>
    </font>
    <font>
      <sz val="9"/>
      <color indexed="8"/>
      <name val="Arial"/>
      <charset val="134"/>
    </font>
    <font>
      <b/>
      <sz val="9"/>
      <color theme="1"/>
      <name val="Arial"/>
      <charset val="134"/>
    </font>
    <font>
      <sz val="11"/>
      <name val="Cambria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1" fillId="0" borderId="0"/>
  </cellStyleXfs>
  <cellXfs count="67">
    <xf numFmtId="0" fontId="0" fillId="0" borderId="0" xfId="0"/>
    <xf numFmtId="0" fontId="1" fillId="0" borderId="0" xfId="1" applyFont="1" applyAlignment="1">
      <alignment vertical="center"/>
    </xf>
    <xf numFmtId="0" fontId="1" fillId="0" borderId="0" xfId="1" applyFont="1"/>
    <xf numFmtId="0" fontId="1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1" fillId="0" borderId="0" xfId="1" applyFont="1" applyAlignment="1">
      <alignment horizont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/>
    </xf>
    <xf numFmtId="0" fontId="1" fillId="3" borderId="1" xfId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1" applyFont="1" applyBorder="1"/>
    <xf numFmtId="0" fontId="1" fillId="4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8" fillId="4" borderId="1" xfId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1" fillId="4" borderId="1" xfId="1" applyFont="1" applyFill="1" applyBorder="1" applyAlignment="1">
      <alignment vertical="center"/>
    </xf>
    <xf numFmtId="0" fontId="1" fillId="4" borderId="1" xfId="1" applyFont="1" applyFill="1" applyBorder="1"/>
    <xf numFmtId="0" fontId="1" fillId="0" borderId="1" xfId="1" applyFont="1" applyFill="1" applyBorder="1" applyAlignment="1">
      <alignment horizontal="center" vertical="center" wrapText="1"/>
    </xf>
    <xf numFmtId="0" fontId="1" fillId="0" borderId="1" xfId="1" applyFont="1" applyFill="1" applyBorder="1"/>
    <xf numFmtId="0" fontId="7" fillId="2" borderId="1" xfId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2" fillId="4" borderId="1" xfId="1" applyFont="1" applyFill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1" fillId="0" borderId="1" xfId="1" applyFont="1" applyFill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2" fillId="0" borderId="1" xfId="0" quotePrefix="1" applyFont="1" applyFill="1" applyBorder="1" applyAlignment="1">
      <alignment horizontal="center" vertical="center"/>
    </xf>
    <xf numFmtId="14" fontId="8" fillId="0" borderId="1" xfId="1" quotePrefix="1" applyNumberFormat="1" applyFont="1" applyFill="1" applyBorder="1" applyAlignment="1">
      <alignment horizontal="center" vertical="center" wrapText="1"/>
    </xf>
    <xf numFmtId="0" fontId="7" fillId="0" borderId="1" xfId="0" quotePrefix="1" applyFont="1" applyFill="1" applyBorder="1" applyAlignment="1">
      <alignment horizontal="center" vertical="center"/>
    </xf>
    <xf numFmtId="14" fontId="2" fillId="0" borderId="1" xfId="0" quotePrefix="1" applyNumberFormat="1" applyFont="1" applyFill="1" applyBorder="1" applyAlignment="1">
      <alignment horizontal="center" vertical="center"/>
    </xf>
    <xf numFmtId="14" fontId="5" fillId="0" borderId="1" xfId="0" quotePrefix="1" applyNumberFormat="1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 wrapText="1"/>
    </xf>
    <xf numFmtId="0" fontId="8" fillId="4" borderId="1" xfId="1" quotePrefix="1" applyFont="1" applyFill="1" applyBorder="1" applyAlignment="1">
      <alignment horizontal="center" vertical="center" wrapText="1"/>
    </xf>
    <xf numFmtId="0" fontId="8" fillId="4" borderId="1" xfId="1" quotePrefix="1" applyFont="1" applyFill="1" applyBorder="1" applyAlignment="1">
      <alignment horizontal="center" vertical="center"/>
    </xf>
    <xf numFmtId="17" fontId="2" fillId="0" borderId="1" xfId="0" quotePrefix="1" applyNumberFormat="1" applyFont="1" applyFill="1" applyBorder="1" applyAlignment="1">
      <alignment horizontal="center" vertical="center"/>
    </xf>
    <xf numFmtId="49" fontId="6" fillId="0" borderId="1" xfId="0" quotePrefix="1" applyNumberFormat="1" applyFont="1" applyFill="1" applyBorder="1" applyAlignment="1">
      <alignment horizontal="center" vertical="center"/>
    </xf>
    <xf numFmtId="14" fontId="2" fillId="0" borderId="1" xfId="0" quotePrefix="1" applyNumberFormat="1" applyFont="1" applyFill="1" applyBorder="1" applyAlignment="1">
      <alignment horizontal="center" vertical="center" wrapText="1"/>
    </xf>
    <xf numFmtId="0" fontId="1" fillId="0" borderId="1" xfId="1" quotePrefix="1" applyFont="1" applyFill="1" applyBorder="1" applyAlignment="1">
      <alignment horizontal="center" vertical="center"/>
    </xf>
    <xf numFmtId="0" fontId="2" fillId="0" borderId="1" xfId="1" quotePrefix="1" applyFont="1" applyFill="1" applyBorder="1" applyAlignment="1">
      <alignment horizontal="center" vertical="center"/>
    </xf>
    <xf numFmtId="0" fontId="1" fillId="0" borderId="1" xfId="1" quotePrefix="1" applyFont="1" applyBorder="1" applyAlignment="1">
      <alignment horizontal="center"/>
    </xf>
    <xf numFmtId="0" fontId="4" fillId="2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1" fillId="0" borderId="2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4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</cellXfs>
  <cellStyles count="2">
    <cellStyle name="Normal" xfId="0" builtinId="0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7"/>
  <sheetViews>
    <sheetView tabSelected="1" view="pageBreakPreview" topLeftCell="A31" zoomScale="70" zoomScaleNormal="100" workbookViewId="0">
      <selection activeCell="G53" sqref="G53"/>
    </sheetView>
  </sheetViews>
  <sheetFormatPr defaultColWidth="9.140625" defaultRowHeight="14.25"/>
  <cols>
    <col min="1" max="1" width="4.7109375" style="2" customWidth="1"/>
    <col min="2" max="2" width="29.28515625" style="2" customWidth="1"/>
    <col min="3" max="3" width="24.28515625" style="2" customWidth="1"/>
    <col min="4" max="4" width="10.42578125" style="2" customWidth="1"/>
    <col min="5" max="5" width="14.7109375" style="2" customWidth="1"/>
    <col min="6" max="6" width="15.7109375" style="2" customWidth="1"/>
    <col min="7" max="7" width="15.42578125" style="2" customWidth="1"/>
    <col min="8" max="9" width="6.5703125" style="2" customWidth="1"/>
    <col min="10" max="10" width="6.5703125" style="2" hidden="1" customWidth="1"/>
    <col min="11" max="11" width="7.5703125" style="2" hidden="1" customWidth="1"/>
    <col min="12" max="12" width="15.7109375" style="2" customWidth="1"/>
    <col min="13" max="13" width="10.5703125" style="2" customWidth="1"/>
    <col min="14" max="14" width="9.7109375" style="2" customWidth="1"/>
    <col min="15" max="15" width="16.42578125" style="2" customWidth="1"/>
    <col min="16" max="16" width="10.5703125" style="2" customWidth="1"/>
    <col min="17" max="17" width="13" style="2" customWidth="1"/>
    <col min="18" max="18" width="13.7109375" style="3" customWidth="1"/>
    <col min="19" max="19" width="11.5703125" style="4" customWidth="1"/>
    <col min="20" max="20" width="10.5703125" style="2" customWidth="1"/>
    <col min="21" max="21" width="6.28515625" style="2" customWidth="1"/>
    <col min="22" max="22" width="9.28515625" style="2" customWidth="1"/>
    <col min="23" max="23" width="10.7109375" style="2" customWidth="1"/>
    <col min="24" max="24" width="11.5703125" style="2" customWidth="1"/>
    <col min="25" max="25" width="15.140625" style="2" customWidth="1"/>
    <col min="26" max="26" width="9" style="2" customWidth="1"/>
    <col min="27" max="27" width="13.42578125" style="5" customWidth="1"/>
    <col min="28" max="16384" width="9.140625" style="2"/>
  </cols>
  <sheetData>
    <row r="1" spans="1:27" ht="18">
      <c r="A1" s="63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4"/>
      <c r="S1" s="65"/>
      <c r="T1" s="63"/>
      <c r="U1" s="63"/>
      <c r="V1" s="63"/>
      <c r="W1" s="63"/>
      <c r="X1" s="63"/>
      <c r="Y1" s="63"/>
      <c r="Z1" s="63"/>
    </row>
    <row r="2" spans="1:27" ht="18">
      <c r="A2" s="63" t="s">
        <v>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4"/>
      <c r="S2" s="65"/>
      <c r="T2" s="63"/>
      <c r="U2" s="63"/>
      <c r="V2" s="63"/>
      <c r="W2" s="63"/>
      <c r="X2" s="63"/>
      <c r="Y2" s="63"/>
      <c r="Z2" s="63"/>
    </row>
    <row r="3" spans="1:27" ht="18">
      <c r="A3" s="63" t="s">
        <v>2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4"/>
      <c r="S3" s="65"/>
      <c r="T3" s="63"/>
      <c r="U3" s="63"/>
      <c r="V3" s="63"/>
      <c r="W3" s="63"/>
      <c r="X3" s="63"/>
      <c r="Y3" s="63"/>
      <c r="Z3" s="63"/>
    </row>
    <row r="5" spans="1:27" ht="54" customHeight="1">
      <c r="A5" s="55" t="s">
        <v>3</v>
      </c>
      <c r="B5" s="55" t="s">
        <v>4</v>
      </c>
      <c r="C5" s="55" t="s">
        <v>5</v>
      </c>
      <c r="D5" s="55" t="s">
        <v>6</v>
      </c>
      <c r="E5" s="55" t="s">
        <v>7</v>
      </c>
      <c r="F5" s="61" t="s">
        <v>8</v>
      </c>
      <c r="G5" s="61"/>
      <c r="H5" s="55" t="s">
        <v>9</v>
      </c>
      <c r="I5" s="55"/>
      <c r="J5" s="55" t="s">
        <v>10</v>
      </c>
      <c r="K5" s="55"/>
      <c r="L5" s="61" t="s">
        <v>11</v>
      </c>
      <c r="M5" s="61"/>
      <c r="N5" s="61"/>
      <c r="O5" s="61" t="s">
        <v>12</v>
      </c>
      <c r="P5" s="61"/>
      <c r="Q5" s="61"/>
      <c r="R5" s="61"/>
      <c r="S5" s="66" t="s">
        <v>13</v>
      </c>
      <c r="T5" s="61"/>
      <c r="U5" s="61"/>
      <c r="V5" s="55" t="s">
        <v>14</v>
      </c>
      <c r="W5" s="61" t="s">
        <v>15</v>
      </c>
      <c r="X5" s="61" t="s">
        <v>16</v>
      </c>
      <c r="Y5" s="61" t="s">
        <v>17</v>
      </c>
      <c r="Z5" s="55" t="s">
        <v>18</v>
      </c>
      <c r="AA5" s="55" t="s">
        <v>19</v>
      </c>
    </row>
    <row r="6" spans="1:27" ht="45">
      <c r="A6" s="55"/>
      <c r="B6" s="55"/>
      <c r="C6" s="55"/>
      <c r="D6" s="55"/>
      <c r="E6" s="55"/>
      <c r="F6" s="7" t="s">
        <v>4</v>
      </c>
      <c r="G6" s="7" t="s">
        <v>7</v>
      </c>
      <c r="H6" s="7" t="s">
        <v>20</v>
      </c>
      <c r="I6" s="7" t="s">
        <v>21</v>
      </c>
      <c r="J6" s="7" t="s">
        <v>20</v>
      </c>
      <c r="K6" s="7" t="s">
        <v>21</v>
      </c>
      <c r="L6" s="7" t="s">
        <v>4</v>
      </c>
      <c r="M6" s="6" t="s">
        <v>22</v>
      </c>
      <c r="N6" s="7" t="s">
        <v>23</v>
      </c>
      <c r="O6" s="7" t="s">
        <v>4</v>
      </c>
      <c r="P6" s="6" t="s">
        <v>22</v>
      </c>
      <c r="Q6" s="6" t="s">
        <v>24</v>
      </c>
      <c r="R6" s="7" t="s">
        <v>25</v>
      </c>
      <c r="S6" s="28" t="s">
        <v>26</v>
      </c>
      <c r="T6" s="6" t="s">
        <v>27</v>
      </c>
      <c r="U6" s="6" t="s">
        <v>28</v>
      </c>
      <c r="V6" s="55"/>
      <c r="W6" s="61"/>
      <c r="X6" s="61"/>
      <c r="Y6" s="61"/>
      <c r="Z6" s="55"/>
      <c r="AA6" s="55"/>
    </row>
    <row r="7" spans="1:27">
      <c r="A7" s="8">
        <v>1</v>
      </c>
      <c r="B7" s="8">
        <v>2</v>
      </c>
      <c r="C7" s="8">
        <v>3</v>
      </c>
      <c r="D7" s="8">
        <v>4</v>
      </c>
      <c r="E7" s="8">
        <v>5</v>
      </c>
      <c r="F7" s="8">
        <v>6</v>
      </c>
      <c r="G7" s="8">
        <v>7</v>
      </c>
      <c r="H7" s="8">
        <v>8</v>
      </c>
      <c r="I7" s="8"/>
      <c r="J7" s="8"/>
      <c r="K7" s="8">
        <v>9</v>
      </c>
      <c r="L7" s="8">
        <v>10</v>
      </c>
      <c r="M7" s="8">
        <v>11</v>
      </c>
      <c r="N7" s="8">
        <v>12</v>
      </c>
      <c r="O7" s="8">
        <v>13</v>
      </c>
      <c r="P7" s="8">
        <v>14</v>
      </c>
      <c r="Q7" s="8">
        <v>15</v>
      </c>
      <c r="R7" s="29">
        <v>16</v>
      </c>
      <c r="S7" s="30">
        <v>17</v>
      </c>
      <c r="T7" s="8">
        <v>18</v>
      </c>
      <c r="U7" s="8">
        <v>19</v>
      </c>
      <c r="V7" s="8">
        <v>20</v>
      </c>
      <c r="W7" s="8">
        <v>21</v>
      </c>
      <c r="X7" s="8">
        <v>22</v>
      </c>
      <c r="Y7" s="8">
        <v>23</v>
      </c>
      <c r="Z7" s="8">
        <v>24</v>
      </c>
      <c r="AA7" s="8">
        <v>25</v>
      </c>
    </row>
    <row r="8" spans="1:27" s="1" customFormat="1" ht="54.95" customHeight="1">
      <c r="A8" s="9">
        <v>1</v>
      </c>
      <c r="B8" s="10" t="s">
        <v>29</v>
      </c>
      <c r="C8" s="41" t="s">
        <v>30</v>
      </c>
      <c r="D8" s="11" t="s">
        <v>31</v>
      </c>
      <c r="E8" s="12">
        <v>45200</v>
      </c>
      <c r="F8" s="11" t="s">
        <v>32</v>
      </c>
      <c r="G8" s="12">
        <v>43959</v>
      </c>
      <c r="H8" s="13">
        <v>25</v>
      </c>
      <c r="I8" s="13">
        <v>11</v>
      </c>
      <c r="J8" s="18"/>
      <c r="K8" s="18"/>
      <c r="L8" s="14" t="s">
        <v>33</v>
      </c>
      <c r="M8" s="42" t="s">
        <v>34</v>
      </c>
      <c r="N8" s="19" t="s">
        <v>35</v>
      </c>
      <c r="O8" s="11" t="s">
        <v>36</v>
      </c>
      <c r="P8" s="12">
        <v>44945</v>
      </c>
      <c r="Q8" s="11" t="s">
        <v>37</v>
      </c>
      <c r="R8" s="31" t="s">
        <v>38</v>
      </c>
      <c r="S8" s="31" t="s">
        <v>39</v>
      </c>
      <c r="T8" s="12">
        <v>26887</v>
      </c>
      <c r="U8" s="23">
        <f>2024-1973</f>
        <v>51</v>
      </c>
      <c r="V8" s="23" t="s">
        <v>40</v>
      </c>
      <c r="W8" s="23" t="s">
        <v>41</v>
      </c>
      <c r="X8" s="23" t="s">
        <v>42</v>
      </c>
      <c r="Y8" s="43" t="s">
        <v>43</v>
      </c>
      <c r="Z8" s="23">
        <f>1973+60</f>
        <v>2033</v>
      </c>
      <c r="AA8" s="23" t="s">
        <v>44</v>
      </c>
    </row>
    <row r="9" spans="1:27" s="1" customFormat="1" ht="86.1" customHeight="1">
      <c r="A9" s="9">
        <f t="shared" ref="A9" si="0">A8+1</f>
        <v>2</v>
      </c>
      <c r="B9" s="14" t="s">
        <v>45</v>
      </c>
      <c r="C9" s="14" t="s">
        <v>46</v>
      </c>
      <c r="D9" s="14" t="s">
        <v>31</v>
      </c>
      <c r="E9" s="15">
        <v>45200</v>
      </c>
      <c r="F9" s="14" t="s">
        <v>47</v>
      </c>
      <c r="G9" s="15">
        <v>42644</v>
      </c>
      <c r="H9" s="13">
        <v>18</v>
      </c>
      <c r="I9" s="13">
        <v>9</v>
      </c>
      <c r="J9" s="18"/>
      <c r="K9" s="18"/>
      <c r="L9" s="14" t="s">
        <v>48</v>
      </c>
      <c r="M9" s="19">
        <v>2013</v>
      </c>
      <c r="N9" s="20" t="s">
        <v>49</v>
      </c>
      <c r="O9" s="14" t="s">
        <v>50</v>
      </c>
      <c r="P9" s="15">
        <v>38020</v>
      </c>
      <c r="Q9" s="14" t="s">
        <v>51</v>
      </c>
      <c r="R9" s="31" t="s">
        <v>52</v>
      </c>
      <c r="S9" s="32" t="s">
        <v>53</v>
      </c>
      <c r="T9" s="33">
        <v>27753</v>
      </c>
      <c r="U9" s="23">
        <f>2024-1975</f>
        <v>49</v>
      </c>
      <c r="V9" s="23" t="s">
        <v>40</v>
      </c>
      <c r="W9" s="23" t="s">
        <v>41</v>
      </c>
      <c r="X9" s="26" t="s">
        <v>54</v>
      </c>
      <c r="Y9" s="14" t="s">
        <v>55</v>
      </c>
      <c r="Z9" s="23">
        <f>1975+60</f>
        <v>2035</v>
      </c>
      <c r="AA9" s="23" t="s">
        <v>44</v>
      </c>
    </row>
    <row r="10" spans="1:27" s="1" customFormat="1" ht="68.099999999999994" customHeight="1">
      <c r="A10" s="9">
        <v>3</v>
      </c>
      <c r="B10" s="10" t="s">
        <v>56</v>
      </c>
      <c r="C10" s="41" t="s">
        <v>57</v>
      </c>
      <c r="D10" s="11" t="s">
        <v>58</v>
      </c>
      <c r="E10" s="12">
        <v>45017</v>
      </c>
      <c r="F10" s="11" t="s">
        <v>59</v>
      </c>
      <c r="G10" s="12">
        <v>44526</v>
      </c>
      <c r="H10" s="10">
        <v>26</v>
      </c>
      <c r="I10" s="10">
        <v>11</v>
      </c>
      <c r="J10" s="18"/>
      <c r="K10" s="18"/>
      <c r="L10" s="13" t="s">
        <v>60</v>
      </c>
      <c r="M10" s="19">
        <v>1992</v>
      </c>
      <c r="N10" s="20" t="s">
        <v>61</v>
      </c>
      <c r="O10" s="14" t="s">
        <v>62</v>
      </c>
      <c r="P10" s="44" t="s">
        <v>63</v>
      </c>
      <c r="Q10" s="11" t="s">
        <v>64</v>
      </c>
      <c r="R10" s="31" t="s">
        <v>65</v>
      </c>
      <c r="S10" s="32" t="s">
        <v>66</v>
      </c>
      <c r="T10" s="45" t="s">
        <v>67</v>
      </c>
      <c r="U10" s="23">
        <f>2024-1971</f>
        <v>53</v>
      </c>
      <c r="V10" s="23" t="s">
        <v>40</v>
      </c>
      <c r="W10" s="23" t="s">
        <v>41</v>
      </c>
      <c r="X10" s="23" t="s">
        <v>42</v>
      </c>
      <c r="Y10" s="14" t="s">
        <v>68</v>
      </c>
      <c r="Z10" s="23">
        <f>1971+58</f>
        <v>2029</v>
      </c>
      <c r="AA10" s="23" t="s">
        <v>69</v>
      </c>
    </row>
    <row r="11" spans="1:27" s="1" customFormat="1" ht="54.95" customHeight="1">
      <c r="A11" s="9">
        <v>4</v>
      </c>
      <c r="B11" s="10" t="s">
        <v>70</v>
      </c>
      <c r="C11" s="41" t="s">
        <v>71</v>
      </c>
      <c r="D11" s="11" t="s">
        <v>72</v>
      </c>
      <c r="E11" s="12">
        <v>38078</v>
      </c>
      <c r="F11" s="11" t="s">
        <v>73</v>
      </c>
      <c r="G11" s="12">
        <v>40634</v>
      </c>
      <c r="H11" s="13">
        <v>30</v>
      </c>
      <c r="I11" s="13">
        <v>10</v>
      </c>
      <c r="J11" s="18"/>
      <c r="K11" s="18"/>
      <c r="L11" s="13" t="s">
        <v>60</v>
      </c>
      <c r="M11" s="56">
        <v>1989</v>
      </c>
      <c r="N11" s="20" t="s">
        <v>74</v>
      </c>
      <c r="O11" s="11" t="s">
        <v>75</v>
      </c>
      <c r="P11" s="12">
        <v>39315</v>
      </c>
      <c r="Q11" s="11" t="s">
        <v>76</v>
      </c>
      <c r="R11" s="32" t="s">
        <v>77</v>
      </c>
      <c r="S11" s="32" t="s">
        <v>78</v>
      </c>
      <c r="T11" s="12">
        <v>24489</v>
      </c>
      <c r="U11" s="23">
        <f>2024-1967</f>
        <v>57</v>
      </c>
      <c r="V11" s="23" t="s">
        <v>40</v>
      </c>
      <c r="W11" s="23" t="s">
        <v>41</v>
      </c>
      <c r="X11" s="23" t="s">
        <v>42</v>
      </c>
      <c r="Y11" s="43" t="s">
        <v>43</v>
      </c>
      <c r="Z11" s="23">
        <f>1967+58</f>
        <v>2025</v>
      </c>
      <c r="AA11" s="23" t="s">
        <v>44</v>
      </c>
    </row>
    <row r="12" spans="1:27" s="1" customFormat="1" ht="54.95" customHeight="1">
      <c r="A12" s="9">
        <v>5</v>
      </c>
      <c r="B12" s="10" t="s">
        <v>79</v>
      </c>
      <c r="C12" s="41" t="s">
        <v>80</v>
      </c>
      <c r="D12" s="11" t="s">
        <v>72</v>
      </c>
      <c r="E12" s="44" t="s">
        <v>81</v>
      </c>
      <c r="F12" s="11" t="s">
        <v>73</v>
      </c>
      <c r="G12" s="12">
        <v>38808</v>
      </c>
      <c r="H12" s="13">
        <v>30</v>
      </c>
      <c r="I12" s="13">
        <v>1</v>
      </c>
      <c r="J12" s="18"/>
      <c r="K12" s="18"/>
      <c r="L12" s="13" t="s">
        <v>60</v>
      </c>
      <c r="M12" s="62"/>
      <c r="N12" s="20" t="s">
        <v>74</v>
      </c>
      <c r="O12" s="11" t="s">
        <v>82</v>
      </c>
      <c r="P12" s="12">
        <v>43308</v>
      </c>
      <c r="Q12" s="11" t="s">
        <v>76</v>
      </c>
      <c r="R12" s="31" t="s">
        <v>77</v>
      </c>
      <c r="S12" s="32" t="s">
        <v>83</v>
      </c>
      <c r="T12" s="12">
        <v>25017</v>
      </c>
      <c r="U12" s="23">
        <f t="shared" ref="U12:U13" si="1">2024-1968</f>
        <v>56</v>
      </c>
      <c r="V12" s="23" t="s">
        <v>40</v>
      </c>
      <c r="W12" s="23" t="s">
        <v>41</v>
      </c>
      <c r="X12" s="23" t="s">
        <v>42</v>
      </c>
      <c r="Y12" s="43" t="s">
        <v>43</v>
      </c>
      <c r="Z12" s="23">
        <f>58+1968</f>
        <v>2026</v>
      </c>
      <c r="AA12" s="23" t="s">
        <v>44</v>
      </c>
    </row>
    <row r="13" spans="1:27" s="1" customFormat="1" ht="60.95" customHeight="1">
      <c r="A13" s="9">
        <v>6</v>
      </c>
      <c r="B13" s="10" t="s">
        <v>84</v>
      </c>
      <c r="C13" s="41" t="s">
        <v>85</v>
      </c>
      <c r="D13" s="11" t="s">
        <v>72</v>
      </c>
      <c r="E13" s="44" t="s">
        <v>86</v>
      </c>
      <c r="F13" s="11" t="s">
        <v>73</v>
      </c>
      <c r="G13" s="12">
        <v>39539</v>
      </c>
      <c r="H13" s="13">
        <v>30</v>
      </c>
      <c r="I13" s="13">
        <v>3</v>
      </c>
      <c r="J13" s="18"/>
      <c r="K13" s="18"/>
      <c r="L13" s="13" t="s">
        <v>60</v>
      </c>
      <c r="M13" s="57"/>
      <c r="N13" s="20" t="s">
        <v>74</v>
      </c>
      <c r="O13" s="11" t="s">
        <v>82</v>
      </c>
      <c r="P13" s="12">
        <v>39545</v>
      </c>
      <c r="Q13" s="11" t="s">
        <v>76</v>
      </c>
      <c r="R13" s="31" t="s">
        <v>77</v>
      </c>
      <c r="S13" s="34" t="s">
        <v>87</v>
      </c>
      <c r="T13" s="12">
        <v>25203</v>
      </c>
      <c r="U13" s="23">
        <f t="shared" si="1"/>
        <v>56</v>
      </c>
      <c r="V13" s="23" t="s">
        <v>40</v>
      </c>
      <c r="W13" s="23" t="s">
        <v>41</v>
      </c>
      <c r="X13" s="23" t="s">
        <v>42</v>
      </c>
      <c r="Y13" s="10" t="s">
        <v>88</v>
      </c>
      <c r="Z13" s="23">
        <f>58+1968</f>
        <v>2026</v>
      </c>
      <c r="AA13" s="23" t="s">
        <v>44</v>
      </c>
    </row>
    <row r="14" spans="1:27" s="1" customFormat="1" ht="54.95" customHeight="1">
      <c r="A14" s="9">
        <v>7</v>
      </c>
      <c r="B14" s="10" t="s">
        <v>89</v>
      </c>
      <c r="C14" s="41" t="s">
        <v>90</v>
      </c>
      <c r="D14" s="11" t="s">
        <v>72</v>
      </c>
      <c r="E14" s="12">
        <v>43922</v>
      </c>
      <c r="F14" s="11" t="s">
        <v>73</v>
      </c>
      <c r="G14" s="12">
        <v>42401</v>
      </c>
      <c r="H14" s="13">
        <v>20</v>
      </c>
      <c r="I14" s="13">
        <v>1</v>
      </c>
      <c r="J14" s="18"/>
      <c r="K14" s="18"/>
      <c r="L14" s="13" t="s">
        <v>60</v>
      </c>
      <c r="M14" s="19">
        <v>2004</v>
      </c>
      <c r="N14" s="20" t="s">
        <v>74</v>
      </c>
      <c r="O14" s="11" t="s">
        <v>91</v>
      </c>
      <c r="P14" s="12">
        <v>36482</v>
      </c>
      <c r="Q14" s="11" t="s">
        <v>76</v>
      </c>
      <c r="R14" s="32" t="s">
        <v>77</v>
      </c>
      <c r="S14" s="32" t="s">
        <v>39</v>
      </c>
      <c r="T14" s="12">
        <v>28698</v>
      </c>
      <c r="U14" s="23">
        <f t="shared" ref="U14:U16" si="2">2024-1978</f>
        <v>46</v>
      </c>
      <c r="V14" s="23" t="s">
        <v>40</v>
      </c>
      <c r="W14" s="23" t="s">
        <v>41</v>
      </c>
      <c r="X14" s="23" t="s">
        <v>42</v>
      </c>
      <c r="Y14" s="43" t="s">
        <v>43</v>
      </c>
      <c r="Z14" s="23">
        <f>58+1978</f>
        <v>2036</v>
      </c>
      <c r="AA14" s="23" t="s">
        <v>44</v>
      </c>
    </row>
    <row r="15" spans="1:27" s="1" customFormat="1" ht="54.95" customHeight="1">
      <c r="A15" s="9">
        <v>8</v>
      </c>
      <c r="B15" s="10" t="s">
        <v>92</v>
      </c>
      <c r="C15" s="41" t="s">
        <v>93</v>
      </c>
      <c r="D15" s="11" t="s">
        <v>94</v>
      </c>
      <c r="E15" s="12">
        <v>43374</v>
      </c>
      <c r="F15" s="11" t="s">
        <v>95</v>
      </c>
      <c r="G15" s="12">
        <v>43328</v>
      </c>
      <c r="H15" s="13">
        <v>4</v>
      </c>
      <c r="I15" s="13">
        <v>7</v>
      </c>
      <c r="J15" s="18"/>
      <c r="K15" s="18"/>
      <c r="L15" s="13" t="s">
        <v>60</v>
      </c>
      <c r="M15" s="56">
        <v>2015</v>
      </c>
      <c r="N15" s="20" t="s">
        <v>96</v>
      </c>
      <c r="O15" s="11" t="s">
        <v>97</v>
      </c>
      <c r="P15" s="12">
        <v>41374</v>
      </c>
      <c r="Q15" s="11" t="s">
        <v>98</v>
      </c>
      <c r="R15" s="31" t="s">
        <v>52</v>
      </c>
      <c r="S15" s="32" t="s">
        <v>53</v>
      </c>
      <c r="T15" s="12">
        <v>32087</v>
      </c>
      <c r="U15" s="23">
        <f>2024-1987</f>
        <v>37</v>
      </c>
      <c r="V15" s="23" t="s">
        <v>40</v>
      </c>
      <c r="W15" s="26" t="s">
        <v>99</v>
      </c>
      <c r="X15" s="23" t="s">
        <v>42</v>
      </c>
      <c r="Y15" s="43" t="s">
        <v>43</v>
      </c>
      <c r="Z15" s="23">
        <f>58+1987</f>
        <v>2045</v>
      </c>
      <c r="AA15" s="23" t="s">
        <v>44</v>
      </c>
    </row>
    <row r="16" spans="1:27" s="1" customFormat="1" ht="66.95" customHeight="1">
      <c r="A16" s="9">
        <v>9</v>
      </c>
      <c r="B16" s="10" t="s">
        <v>100</v>
      </c>
      <c r="C16" s="41" t="s">
        <v>101</v>
      </c>
      <c r="D16" s="11" t="s">
        <v>94</v>
      </c>
      <c r="E16" s="44" t="s">
        <v>102</v>
      </c>
      <c r="F16" s="11" t="s">
        <v>73</v>
      </c>
      <c r="G16" s="12">
        <v>43959</v>
      </c>
      <c r="H16" s="13">
        <v>17</v>
      </c>
      <c r="I16" s="13">
        <v>0</v>
      </c>
      <c r="J16" s="18"/>
      <c r="K16" s="18"/>
      <c r="L16" s="13" t="s">
        <v>60</v>
      </c>
      <c r="M16" s="57"/>
      <c r="N16" s="21"/>
      <c r="O16" s="11" t="s">
        <v>103</v>
      </c>
      <c r="P16" s="12">
        <v>36809</v>
      </c>
      <c r="Q16" s="11" t="s">
        <v>76</v>
      </c>
      <c r="R16" s="31" t="s">
        <v>77</v>
      </c>
      <c r="S16" s="32" t="s">
        <v>104</v>
      </c>
      <c r="T16" s="12">
        <v>28658</v>
      </c>
      <c r="U16" s="23">
        <f t="shared" si="2"/>
        <v>46</v>
      </c>
      <c r="V16" s="23" t="s">
        <v>40</v>
      </c>
      <c r="W16" s="23" t="s">
        <v>105</v>
      </c>
      <c r="X16" s="23" t="s">
        <v>42</v>
      </c>
      <c r="Y16" s="10" t="s">
        <v>106</v>
      </c>
      <c r="Z16" s="23">
        <f>58+1978</f>
        <v>2036</v>
      </c>
      <c r="AA16" s="23" t="s">
        <v>44</v>
      </c>
    </row>
    <row r="17" spans="1:27" s="1" customFormat="1" ht="63" customHeight="1">
      <c r="A17" s="9">
        <v>10</v>
      </c>
      <c r="B17" s="10" t="s">
        <v>107</v>
      </c>
      <c r="C17" s="41" t="s">
        <v>108</v>
      </c>
      <c r="D17" s="11" t="s">
        <v>109</v>
      </c>
      <c r="E17" s="12">
        <v>44105</v>
      </c>
      <c r="F17" s="11" t="s">
        <v>110</v>
      </c>
      <c r="G17" s="12">
        <v>44105</v>
      </c>
      <c r="H17" s="13">
        <v>24</v>
      </c>
      <c r="I17" s="13">
        <v>11</v>
      </c>
      <c r="J17" s="18"/>
      <c r="K17" s="18"/>
      <c r="L17" s="13" t="s">
        <v>60</v>
      </c>
      <c r="M17" s="19">
        <v>1992</v>
      </c>
      <c r="N17" s="20" t="s">
        <v>74</v>
      </c>
      <c r="O17" s="11" t="s">
        <v>111</v>
      </c>
      <c r="P17" s="12">
        <v>35560</v>
      </c>
      <c r="Q17" s="11" t="s">
        <v>112</v>
      </c>
      <c r="R17" s="31"/>
      <c r="S17" s="31" t="s">
        <v>113</v>
      </c>
      <c r="T17" s="12">
        <v>24875</v>
      </c>
      <c r="U17" s="23">
        <f>2024-1968</f>
        <v>56</v>
      </c>
      <c r="V17" s="23" t="s">
        <v>114</v>
      </c>
      <c r="W17" s="23" t="s">
        <v>41</v>
      </c>
      <c r="X17" s="23" t="s">
        <v>42</v>
      </c>
      <c r="Y17" s="43" t="s">
        <v>43</v>
      </c>
      <c r="Z17" s="23">
        <f>58+1968</f>
        <v>2026</v>
      </c>
      <c r="AA17" s="23" t="s">
        <v>44</v>
      </c>
    </row>
    <row r="18" spans="1:27" s="1" customFormat="1" ht="69" customHeight="1">
      <c r="A18" s="9">
        <v>11</v>
      </c>
      <c r="B18" s="10" t="s">
        <v>115</v>
      </c>
      <c r="C18" s="41" t="s">
        <v>116</v>
      </c>
      <c r="D18" s="11" t="s">
        <v>109</v>
      </c>
      <c r="E18" s="12">
        <v>42309</v>
      </c>
      <c r="F18" s="11" t="s">
        <v>117</v>
      </c>
      <c r="G18" s="12">
        <v>42430</v>
      </c>
      <c r="H18" s="13">
        <v>9</v>
      </c>
      <c r="I18" s="13">
        <v>11</v>
      </c>
      <c r="J18" s="18"/>
      <c r="K18" s="18"/>
      <c r="L18" s="13" t="s">
        <v>60</v>
      </c>
      <c r="M18" s="19">
        <v>2015</v>
      </c>
      <c r="N18" s="20" t="s">
        <v>96</v>
      </c>
      <c r="O18" s="11" t="s">
        <v>118</v>
      </c>
      <c r="P18" s="12">
        <v>40636</v>
      </c>
      <c r="Q18" s="11" t="s">
        <v>98</v>
      </c>
      <c r="R18" s="31" t="s">
        <v>119</v>
      </c>
      <c r="S18" s="34" t="s">
        <v>53</v>
      </c>
      <c r="T18" s="12">
        <v>30975</v>
      </c>
      <c r="U18" s="23">
        <f t="shared" ref="U18" si="3">2024-1984</f>
        <v>40</v>
      </c>
      <c r="V18" s="23" t="s">
        <v>114</v>
      </c>
      <c r="W18" s="23" t="s">
        <v>41</v>
      </c>
      <c r="X18" s="23" t="s">
        <v>42</v>
      </c>
      <c r="Y18" s="43" t="s">
        <v>43</v>
      </c>
      <c r="Z18" s="23">
        <f>58+1984</f>
        <v>2042</v>
      </c>
      <c r="AA18" s="23" t="s">
        <v>44</v>
      </c>
    </row>
    <row r="19" spans="1:27" s="1" customFormat="1" ht="66" customHeight="1">
      <c r="A19" s="9">
        <v>12</v>
      </c>
      <c r="B19" s="10" t="s">
        <v>120</v>
      </c>
      <c r="C19" s="41" t="s">
        <v>121</v>
      </c>
      <c r="D19" s="11" t="s">
        <v>109</v>
      </c>
      <c r="E19" s="12">
        <v>43191</v>
      </c>
      <c r="F19" s="11" t="s">
        <v>122</v>
      </c>
      <c r="G19" s="12">
        <v>42217</v>
      </c>
      <c r="H19" s="13">
        <v>12</v>
      </c>
      <c r="I19" s="13">
        <v>1</v>
      </c>
      <c r="J19" s="18"/>
      <c r="K19" s="18"/>
      <c r="L19" s="13" t="s">
        <v>60</v>
      </c>
      <c r="M19" s="19">
        <v>2011</v>
      </c>
      <c r="N19" s="20" t="s">
        <v>123</v>
      </c>
      <c r="O19" s="11" t="s">
        <v>124</v>
      </c>
      <c r="P19" s="12">
        <v>42961</v>
      </c>
      <c r="Q19" s="11" t="s">
        <v>125</v>
      </c>
      <c r="R19" s="31" t="s">
        <v>126</v>
      </c>
      <c r="S19" s="32" t="s">
        <v>127</v>
      </c>
      <c r="T19" s="12">
        <v>31538</v>
      </c>
      <c r="U19" s="23">
        <f>2024-1986</f>
        <v>38</v>
      </c>
      <c r="V19" s="23" t="s">
        <v>40</v>
      </c>
      <c r="W19" s="26" t="s">
        <v>99</v>
      </c>
      <c r="X19" s="23" t="s">
        <v>42</v>
      </c>
      <c r="Y19" s="11" t="s">
        <v>128</v>
      </c>
      <c r="Z19" s="23">
        <f>58+1986</f>
        <v>2044</v>
      </c>
      <c r="AA19" s="23" t="s">
        <v>44</v>
      </c>
    </row>
    <row r="20" spans="1:27" s="1" customFormat="1" ht="63.95" customHeight="1">
      <c r="A20" s="9">
        <v>13</v>
      </c>
      <c r="B20" s="10" t="s">
        <v>129</v>
      </c>
      <c r="C20" s="41" t="s">
        <v>130</v>
      </c>
      <c r="D20" s="11" t="s">
        <v>109</v>
      </c>
      <c r="E20" s="44" t="s">
        <v>131</v>
      </c>
      <c r="F20" s="11" t="s">
        <v>122</v>
      </c>
      <c r="G20" s="12">
        <v>43374</v>
      </c>
      <c r="H20" s="13">
        <v>9</v>
      </c>
      <c r="I20" s="13">
        <v>11</v>
      </c>
      <c r="J20" s="18"/>
      <c r="K20" s="18"/>
      <c r="L20" s="13" t="s">
        <v>60</v>
      </c>
      <c r="M20" s="56">
        <v>2015</v>
      </c>
      <c r="N20" s="20" t="s">
        <v>96</v>
      </c>
      <c r="O20" s="11" t="s">
        <v>132</v>
      </c>
      <c r="P20" s="12">
        <v>40820</v>
      </c>
      <c r="Q20" s="11" t="s">
        <v>125</v>
      </c>
      <c r="R20" s="31" t="s">
        <v>126</v>
      </c>
      <c r="S20" s="32" t="s">
        <v>39</v>
      </c>
      <c r="T20" s="12">
        <v>32259</v>
      </c>
      <c r="U20" s="23">
        <f>2024-1988</f>
        <v>36</v>
      </c>
      <c r="V20" s="23" t="s">
        <v>40</v>
      </c>
      <c r="W20" s="26" t="s">
        <v>99</v>
      </c>
      <c r="X20" s="23" t="s">
        <v>42</v>
      </c>
      <c r="Y20" s="43" t="s">
        <v>43</v>
      </c>
      <c r="Z20" s="23">
        <f>58+1988</f>
        <v>2046</v>
      </c>
      <c r="AA20" s="23" t="s">
        <v>44</v>
      </c>
    </row>
    <row r="21" spans="1:27" s="1" customFormat="1" ht="54.95" customHeight="1">
      <c r="A21" s="9">
        <v>14</v>
      </c>
      <c r="B21" s="10" t="s">
        <v>133</v>
      </c>
      <c r="C21" s="41" t="s">
        <v>134</v>
      </c>
      <c r="D21" s="11" t="s">
        <v>109</v>
      </c>
      <c r="E21" s="12">
        <v>43191</v>
      </c>
      <c r="F21" s="11" t="s">
        <v>135</v>
      </c>
      <c r="G21" s="12">
        <v>43959</v>
      </c>
      <c r="H21" s="13">
        <v>4</v>
      </c>
      <c r="I21" s="22" t="s">
        <v>136</v>
      </c>
      <c r="J21" s="18"/>
      <c r="K21" s="18"/>
      <c r="L21" s="13" t="s">
        <v>60</v>
      </c>
      <c r="M21" s="57"/>
      <c r="N21" s="20" t="s">
        <v>96</v>
      </c>
      <c r="O21" s="11" t="s">
        <v>97</v>
      </c>
      <c r="P21" s="12">
        <v>41236</v>
      </c>
      <c r="Q21" s="11" t="s">
        <v>137</v>
      </c>
      <c r="R21" s="31" t="s">
        <v>138</v>
      </c>
      <c r="S21" s="32" t="s">
        <v>39</v>
      </c>
      <c r="T21" s="12">
        <v>32814</v>
      </c>
      <c r="U21" s="23">
        <f>2024-1989</f>
        <v>35</v>
      </c>
      <c r="V21" s="23" t="s">
        <v>114</v>
      </c>
      <c r="W21" s="23" t="s">
        <v>41</v>
      </c>
      <c r="X21" s="23" t="s">
        <v>42</v>
      </c>
      <c r="Y21" s="43" t="s">
        <v>43</v>
      </c>
      <c r="Z21" s="23">
        <f>58+1989</f>
        <v>2047</v>
      </c>
      <c r="AA21" s="23" t="s">
        <v>44</v>
      </c>
    </row>
    <row r="22" spans="1:27" s="1" customFormat="1" ht="77.099999999999994" customHeight="1">
      <c r="A22" s="9">
        <v>15</v>
      </c>
      <c r="B22" s="10" t="s">
        <v>139</v>
      </c>
      <c r="C22" s="41" t="s">
        <v>140</v>
      </c>
      <c r="D22" s="11" t="s">
        <v>109</v>
      </c>
      <c r="E22" s="12">
        <v>43922</v>
      </c>
      <c r="F22" s="11" t="s">
        <v>141</v>
      </c>
      <c r="G22" s="12">
        <v>42583</v>
      </c>
      <c r="H22" s="13">
        <v>15</v>
      </c>
      <c r="I22" s="13">
        <v>4</v>
      </c>
      <c r="J22" s="18"/>
      <c r="K22" s="18"/>
      <c r="L22" s="13" t="s">
        <v>60</v>
      </c>
      <c r="M22" s="19">
        <v>2005</v>
      </c>
      <c r="N22" s="20" t="s">
        <v>74</v>
      </c>
      <c r="O22" s="11" t="s">
        <v>142</v>
      </c>
      <c r="P22" s="12">
        <v>43636</v>
      </c>
      <c r="Q22" s="11" t="s">
        <v>143</v>
      </c>
      <c r="R22" s="11" t="s">
        <v>144</v>
      </c>
      <c r="S22" s="32" t="s">
        <v>145</v>
      </c>
      <c r="T22" s="12">
        <v>29043</v>
      </c>
      <c r="U22" s="23">
        <f>2024-1979</f>
        <v>45</v>
      </c>
      <c r="V22" s="23" t="s">
        <v>40</v>
      </c>
      <c r="W22" s="23" t="s">
        <v>41</v>
      </c>
      <c r="X22" s="23" t="s">
        <v>42</v>
      </c>
      <c r="Y22" s="43" t="s">
        <v>43</v>
      </c>
      <c r="Z22" s="23">
        <f>58+1979</f>
        <v>2037</v>
      </c>
      <c r="AA22" s="23" t="s">
        <v>44</v>
      </c>
    </row>
    <row r="23" spans="1:27" s="1" customFormat="1" ht="75.95" customHeight="1">
      <c r="A23" s="9">
        <v>16</v>
      </c>
      <c r="B23" s="10" t="s">
        <v>146</v>
      </c>
      <c r="C23" s="41" t="s">
        <v>147</v>
      </c>
      <c r="D23" s="11" t="s">
        <v>148</v>
      </c>
      <c r="E23" s="44" t="s">
        <v>149</v>
      </c>
      <c r="F23" s="11" t="s">
        <v>150</v>
      </c>
      <c r="G23" s="12">
        <v>44531</v>
      </c>
      <c r="H23" s="13">
        <v>3</v>
      </c>
      <c r="I23" s="13">
        <v>2</v>
      </c>
      <c r="J23" s="18"/>
      <c r="K23" s="18"/>
      <c r="L23" s="13" t="s">
        <v>60</v>
      </c>
      <c r="M23" s="56">
        <v>2021</v>
      </c>
      <c r="N23" s="20" t="s">
        <v>151</v>
      </c>
      <c r="O23" s="11" t="s">
        <v>152</v>
      </c>
      <c r="P23" s="12">
        <v>43333</v>
      </c>
      <c r="Q23" s="11" t="s">
        <v>153</v>
      </c>
      <c r="R23" s="32" t="s">
        <v>154</v>
      </c>
      <c r="S23" s="32" t="s">
        <v>155</v>
      </c>
      <c r="T23" s="12">
        <v>34944</v>
      </c>
      <c r="U23" s="23">
        <f>2024-1995</f>
        <v>29</v>
      </c>
      <c r="V23" s="23" t="s">
        <v>40</v>
      </c>
      <c r="W23" s="23" t="s">
        <v>41</v>
      </c>
      <c r="X23" s="23" t="s">
        <v>42</v>
      </c>
      <c r="Y23" s="43" t="s">
        <v>43</v>
      </c>
      <c r="Z23" s="23">
        <f>58+1995</f>
        <v>2053</v>
      </c>
      <c r="AA23" s="23" t="s">
        <v>44</v>
      </c>
    </row>
    <row r="24" spans="1:27" s="1" customFormat="1" ht="81" customHeight="1">
      <c r="A24" s="9">
        <v>17</v>
      </c>
      <c r="B24" s="10" t="s">
        <v>156</v>
      </c>
      <c r="C24" s="41" t="s">
        <v>157</v>
      </c>
      <c r="D24" s="11" t="s">
        <v>148</v>
      </c>
      <c r="E24" s="44" t="s">
        <v>158</v>
      </c>
      <c r="F24" s="11" t="s">
        <v>159</v>
      </c>
      <c r="G24" s="44" t="s">
        <v>160</v>
      </c>
      <c r="H24" s="13">
        <v>11</v>
      </c>
      <c r="I24" s="13">
        <v>1</v>
      </c>
      <c r="J24" s="18"/>
      <c r="K24" s="18"/>
      <c r="L24" s="13" t="s">
        <v>60</v>
      </c>
      <c r="M24" s="57"/>
      <c r="N24" s="21"/>
      <c r="O24" s="11" t="s">
        <v>161</v>
      </c>
      <c r="P24" s="44" t="s">
        <v>162</v>
      </c>
      <c r="Q24" s="11" t="s">
        <v>163</v>
      </c>
      <c r="R24" s="31" t="s">
        <v>126</v>
      </c>
      <c r="S24" s="31" t="s">
        <v>164</v>
      </c>
      <c r="T24" s="44" t="s">
        <v>165</v>
      </c>
      <c r="U24" s="23">
        <f>2024-1985</f>
        <v>39</v>
      </c>
      <c r="V24" s="23" t="s">
        <v>40</v>
      </c>
      <c r="W24" s="26" t="s">
        <v>99</v>
      </c>
      <c r="X24" s="23" t="s">
        <v>42</v>
      </c>
      <c r="Y24" s="46" t="s">
        <v>166</v>
      </c>
      <c r="Z24" s="23">
        <f>58+1985</f>
        <v>2043</v>
      </c>
      <c r="AA24" s="23" t="s">
        <v>44</v>
      </c>
    </row>
    <row r="25" spans="1:27" s="1" customFormat="1" ht="54.95" customHeight="1">
      <c r="A25" s="9">
        <v>18</v>
      </c>
      <c r="B25" s="10" t="s">
        <v>167</v>
      </c>
      <c r="C25" s="41" t="s">
        <v>168</v>
      </c>
      <c r="D25" s="11" t="s">
        <v>169</v>
      </c>
      <c r="E25" s="44" t="s">
        <v>170</v>
      </c>
      <c r="F25" s="11" t="s">
        <v>171</v>
      </c>
      <c r="G25" s="12">
        <v>43191</v>
      </c>
      <c r="H25" s="13">
        <v>16</v>
      </c>
      <c r="I25" s="13">
        <v>10</v>
      </c>
      <c r="J25" s="18"/>
      <c r="K25" s="18"/>
      <c r="L25" s="13" t="s">
        <v>60</v>
      </c>
      <c r="M25" s="47" t="s">
        <v>43</v>
      </c>
      <c r="N25" s="48" t="s">
        <v>43</v>
      </c>
      <c r="O25" s="11" t="s">
        <v>172</v>
      </c>
      <c r="P25" s="12">
        <v>41594</v>
      </c>
      <c r="Q25" s="11" t="s">
        <v>173</v>
      </c>
      <c r="R25" s="32" t="s">
        <v>174</v>
      </c>
      <c r="S25" s="35" t="s">
        <v>175</v>
      </c>
      <c r="T25" s="12">
        <v>24679</v>
      </c>
      <c r="U25" s="23">
        <f>2024-1967</f>
        <v>57</v>
      </c>
      <c r="V25" s="23" t="s">
        <v>114</v>
      </c>
      <c r="W25" s="23" t="s">
        <v>41</v>
      </c>
      <c r="X25" s="23" t="s">
        <v>42</v>
      </c>
      <c r="Y25" s="43" t="s">
        <v>43</v>
      </c>
      <c r="Z25" s="23">
        <f>58+1967</f>
        <v>2025</v>
      </c>
      <c r="AA25" s="23" t="s">
        <v>176</v>
      </c>
    </row>
    <row r="26" spans="1:27" s="1" customFormat="1" ht="54.95" customHeight="1">
      <c r="A26" s="9">
        <v>19</v>
      </c>
      <c r="B26" s="10" t="s">
        <v>177</v>
      </c>
      <c r="C26" s="41" t="s">
        <v>178</v>
      </c>
      <c r="D26" s="11" t="s">
        <v>169</v>
      </c>
      <c r="E26" s="12">
        <v>44470</v>
      </c>
      <c r="F26" s="11" t="s">
        <v>179</v>
      </c>
      <c r="G26" s="49" t="s">
        <v>180</v>
      </c>
      <c r="H26" s="13">
        <v>11</v>
      </c>
      <c r="I26" s="13">
        <v>1</v>
      </c>
      <c r="J26" s="18"/>
      <c r="K26" s="18"/>
      <c r="L26" s="13" t="s">
        <v>60</v>
      </c>
      <c r="M26" s="56">
        <v>2021</v>
      </c>
      <c r="N26" s="20" t="s">
        <v>181</v>
      </c>
      <c r="O26" s="11" t="s">
        <v>182</v>
      </c>
      <c r="P26" s="12">
        <v>40038</v>
      </c>
      <c r="Q26" s="11" t="s">
        <v>183</v>
      </c>
      <c r="R26" s="32" t="s">
        <v>38</v>
      </c>
      <c r="S26" s="32" t="s">
        <v>175</v>
      </c>
      <c r="T26" s="12">
        <v>32259</v>
      </c>
      <c r="U26" s="23">
        <f t="shared" ref="U26:U29" si="4">2024-1988</f>
        <v>36</v>
      </c>
      <c r="V26" s="23" t="s">
        <v>40</v>
      </c>
      <c r="W26" s="23" t="s">
        <v>41</v>
      </c>
      <c r="X26" s="23" t="s">
        <v>42</v>
      </c>
      <c r="Y26" s="11" t="s">
        <v>184</v>
      </c>
      <c r="Z26" s="23">
        <f>58+1988</f>
        <v>2046</v>
      </c>
      <c r="AA26" s="23" t="s">
        <v>44</v>
      </c>
    </row>
    <row r="27" spans="1:27" s="1" customFormat="1" ht="87" customHeight="1">
      <c r="A27" s="9">
        <v>20</v>
      </c>
      <c r="B27" s="10" t="s">
        <v>185</v>
      </c>
      <c r="C27" s="41" t="s">
        <v>186</v>
      </c>
      <c r="D27" s="11" t="s">
        <v>169</v>
      </c>
      <c r="E27" s="12">
        <v>44470</v>
      </c>
      <c r="F27" s="11" t="s">
        <v>187</v>
      </c>
      <c r="G27" s="49" t="s">
        <v>180</v>
      </c>
      <c r="H27" s="13">
        <v>7</v>
      </c>
      <c r="I27" s="13">
        <v>11</v>
      </c>
      <c r="J27" s="18"/>
      <c r="K27" s="18"/>
      <c r="L27" s="14" t="s">
        <v>188</v>
      </c>
      <c r="M27" s="62"/>
      <c r="N27" s="20" t="s">
        <v>181</v>
      </c>
      <c r="O27" s="11" t="s">
        <v>182</v>
      </c>
      <c r="P27" s="12">
        <v>41486</v>
      </c>
      <c r="Q27" s="11" t="s">
        <v>183</v>
      </c>
      <c r="R27" s="31" t="s">
        <v>38</v>
      </c>
      <c r="S27" s="32" t="s">
        <v>53</v>
      </c>
      <c r="T27" s="12">
        <v>34169</v>
      </c>
      <c r="U27" s="23">
        <f>2024-1993</f>
        <v>31</v>
      </c>
      <c r="V27" s="23" t="s">
        <v>40</v>
      </c>
      <c r="W27" s="23" t="s">
        <v>41</v>
      </c>
      <c r="X27" s="23" t="s">
        <v>42</v>
      </c>
      <c r="Y27" s="43" t="s">
        <v>43</v>
      </c>
      <c r="Z27" s="23">
        <f>58+1993</f>
        <v>2051</v>
      </c>
      <c r="AA27" s="23" t="s">
        <v>44</v>
      </c>
    </row>
    <row r="28" spans="1:27" s="1" customFormat="1" ht="75" customHeight="1">
      <c r="A28" s="9">
        <v>21</v>
      </c>
      <c r="B28" s="10" t="s">
        <v>189</v>
      </c>
      <c r="C28" s="41" t="s">
        <v>190</v>
      </c>
      <c r="D28" s="11" t="s">
        <v>191</v>
      </c>
      <c r="E28" s="12">
        <v>43739</v>
      </c>
      <c r="F28" s="11" t="s">
        <v>192</v>
      </c>
      <c r="G28" s="12">
        <v>43384</v>
      </c>
      <c r="H28" s="13">
        <v>12</v>
      </c>
      <c r="I28" s="13">
        <v>5</v>
      </c>
      <c r="J28" s="18"/>
      <c r="K28" s="18"/>
      <c r="L28" s="14" t="s">
        <v>193</v>
      </c>
      <c r="M28" s="57"/>
      <c r="N28" s="20" t="s">
        <v>181</v>
      </c>
      <c r="O28" s="11" t="s">
        <v>194</v>
      </c>
      <c r="P28" s="12">
        <v>39714</v>
      </c>
      <c r="Q28" s="11" t="s">
        <v>183</v>
      </c>
      <c r="R28" s="32" t="s">
        <v>38</v>
      </c>
      <c r="S28" s="32" t="s">
        <v>195</v>
      </c>
      <c r="T28" s="12">
        <v>31089</v>
      </c>
      <c r="U28" s="23">
        <f>2024-1985</f>
        <v>39</v>
      </c>
      <c r="V28" s="23" t="s">
        <v>40</v>
      </c>
      <c r="W28" s="23" t="s">
        <v>41</v>
      </c>
      <c r="X28" s="23" t="s">
        <v>42</v>
      </c>
      <c r="Y28" s="43" t="s">
        <v>43</v>
      </c>
      <c r="Z28" s="23">
        <f>58+1985</f>
        <v>2043</v>
      </c>
      <c r="AA28" s="23" t="s">
        <v>44</v>
      </c>
    </row>
    <row r="29" spans="1:27" s="1" customFormat="1" ht="54.95" customHeight="1">
      <c r="A29" s="9">
        <v>22</v>
      </c>
      <c r="B29" s="10" t="s">
        <v>196</v>
      </c>
      <c r="C29" s="41" t="s">
        <v>197</v>
      </c>
      <c r="D29" s="11" t="s">
        <v>191</v>
      </c>
      <c r="E29" s="12">
        <v>44105</v>
      </c>
      <c r="F29" s="11" t="s">
        <v>192</v>
      </c>
      <c r="G29" s="12">
        <v>44105</v>
      </c>
      <c r="H29" s="13">
        <v>12</v>
      </c>
      <c r="I29" s="13">
        <v>10</v>
      </c>
      <c r="J29" s="18"/>
      <c r="K29" s="18"/>
      <c r="L29" s="13" t="s">
        <v>60</v>
      </c>
      <c r="M29" s="56">
        <v>2018</v>
      </c>
      <c r="N29" s="20" t="s">
        <v>198</v>
      </c>
      <c r="O29" s="11" t="s">
        <v>199</v>
      </c>
      <c r="P29" s="12">
        <v>39694</v>
      </c>
      <c r="Q29" s="11" t="s">
        <v>183</v>
      </c>
      <c r="R29" s="32" t="s">
        <v>38</v>
      </c>
      <c r="S29" s="31" t="s">
        <v>200</v>
      </c>
      <c r="T29" s="12">
        <v>32164</v>
      </c>
      <c r="U29" s="23">
        <f t="shared" si="4"/>
        <v>36</v>
      </c>
      <c r="V29" s="23" t="s">
        <v>40</v>
      </c>
      <c r="W29" s="26" t="s">
        <v>99</v>
      </c>
      <c r="X29" s="23" t="s">
        <v>42</v>
      </c>
      <c r="Y29" s="11" t="s">
        <v>201</v>
      </c>
      <c r="Z29" s="23">
        <f>58+1988</f>
        <v>2046</v>
      </c>
      <c r="AA29" s="23" t="s">
        <v>44</v>
      </c>
    </row>
    <row r="30" spans="1:27" s="1" customFormat="1" ht="54.95" customHeight="1">
      <c r="A30" s="9">
        <v>23</v>
      </c>
      <c r="B30" s="10" t="s">
        <v>202</v>
      </c>
      <c r="C30" s="41" t="s">
        <v>203</v>
      </c>
      <c r="D30" s="11" t="s">
        <v>191</v>
      </c>
      <c r="E30" s="12">
        <v>43739</v>
      </c>
      <c r="F30" s="11" t="s">
        <v>204</v>
      </c>
      <c r="G30" s="12">
        <v>43739</v>
      </c>
      <c r="H30" s="13">
        <v>11</v>
      </c>
      <c r="I30" s="13">
        <v>11</v>
      </c>
      <c r="J30" s="23"/>
      <c r="K30" s="23"/>
      <c r="L30" s="13" t="s">
        <v>60</v>
      </c>
      <c r="M30" s="57"/>
      <c r="N30" s="20" t="s">
        <v>61</v>
      </c>
      <c r="O30" s="11" t="s">
        <v>205</v>
      </c>
      <c r="P30" s="12">
        <v>40814</v>
      </c>
      <c r="Q30" s="11" t="s">
        <v>206</v>
      </c>
      <c r="R30" s="32" t="s">
        <v>207</v>
      </c>
      <c r="S30" s="32" t="s">
        <v>208</v>
      </c>
      <c r="T30" s="12">
        <v>32559</v>
      </c>
      <c r="U30" s="23">
        <f>2024-1989</f>
        <v>35</v>
      </c>
      <c r="V30" s="23" t="s">
        <v>40</v>
      </c>
      <c r="W30" s="23" t="s">
        <v>41</v>
      </c>
      <c r="X30" s="26" t="s">
        <v>54</v>
      </c>
      <c r="Y30" s="43" t="s">
        <v>43</v>
      </c>
      <c r="Z30" s="23">
        <f>58+1989</f>
        <v>2047</v>
      </c>
      <c r="AA30" s="23" t="s">
        <v>44</v>
      </c>
    </row>
    <row r="31" spans="1:27" s="1" customFormat="1" ht="66.95" customHeight="1">
      <c r="A31" s="9">
        <v>24</v>
      </c>
      <c r="B31" s="10" t="s">
        <v>209</v>
      </c>
      <c r="C31" s="41" t="s">
        <v>210</v>
      </c>
      <c r="D31" s="11" t="s">
        <v>191</v>
      </c>
      <c r="E31" s="12">
        <v>43739</v>
      </c>
      <c r="F31" s="11" t="s">
        <v>211</v>
      </c>
      <c r="G31" s="12">
        <v>43739</v>
      </c>
      <c r="H31" s="13">
        <v>12</v>
      </c>
      <c r="I31" s="13">
        <v>11</v>
      </c>
      <c r="J31" s="18"/>
      <c r="K31" s="18"/>
      <c r="L31" s="13" t="s">
        <v>60</v>
      </c>
      <c r="M31" s="19">
        <v>2015</v>
      </c>
      <c r="N31" s="20" t="s">
        <v>212</v>
      </c>
      <c r="O31" s="11" t="s">
        <v>213</v>
      </c>
      <c r="P31" s="12">
        <v>43675</v>
      </c>
      <c r="Q31" s="11" t="s">
        <v>214</v>
      </c>
      <c r="R31" s="32" t="s">
        <v>215</v>
      </c>
      <c r="S31" s="31" t="s">
        <v>216</v>
      </c>
      <c r="T31" s="12">
        <v>33476</v>
      </c>
      <c r="U31" s="23">
        <f>2024-1991</f>
        <v>33</v>
      </c>
      <c r="V31" s="23" t="s">
        <v>114</v>
      </c>
      <c r="W31" s="23" t="s">
        <v>41</v>
      </c>
      <c r="X31" s="23" t="s">
        <v>42</v>
      </c>
      <c r="Y31" s="43" t="s">
        <v>43</v>
      </c>
      <c r="Z31" s="23">
        <f>58+1991</f>
        <v>2049</v>
      </c>
      <c r="AA31" s="23" t="s">
        <v>44</v>
      </c>
    </row>
    <row r="32" spans="1:27" s="1" customFormat="1" ht="54.95" customHeight="1">
      <c r="A32" s="9">
        <v>25</v>
      </c>
      <c r="B32" s="10" t="s">
        <v>217</v>
      </c>
      <c r="C32" s="41" t="s">
        <v>218</v>
      </c>
      <c r="D32" s="11" t="s">
        <v>219</v>
      </c>
      <c r="E32" s="12">
        <v>45017</v>
      </c>
      <c r="F32" s="11" t="s">
        <v>192</v>
      </c>
      <c r="G32" s="12">
        <v>43959</v>
      </c>
      <c r="H32" s="13">
        <v>16</v>
      </c>
      <c r="I32" s="13">
        <v>9</v>
      </c>
      <c r="J32" s="24"/>
      <c r="K32" s="24"/>
      <c r="L32" s="13" t="s">
        <v>60</v>
      </c>
      <c r="M32" s="19">
        <v>2019</v>
      </c>
      <c r="N32" s="20" t="s">
        <v>151</v>
      </c>
      <c r="O32" s="11" t="s">
        <v>182</v>
      </c>
      <c r="P32" s="12">
        <v>40417</v>
      </c>
      <c r="Q32" s="11" t="s">
        <v>183</v>
      </c>
      <c r="R32" s="32" t="s">
        <v>38</v>
      </c>
      <c r="S32" s="32" t="s">
        <v>145</v>
      </c>
      <c r="T32" s="12">
        <v>27271</v>
      </c>
      <c r="U32" s="23">
        <f>2024-1974</f>
        <v>50</v>
      </c>
      <c r="V32" s="23" t="s">
        <v>40</v>
      </c>
      <c r="W32" s="23" t="s">
        <v>41</v>
      </c>
      <c r="X32" s="23" t="s">
        <v>42</v>
      </c>
      <c r="Y32" s="43" t="s">
        <v>43</v>
      </c>
      <c r="Z32" s="23">
        <f>58+1974</f>
        <v>2032</v>
      </c>
      <c r="AA32" s="23" t="s">
        <v>44</v>
      </c>
    </row>
    <row r="33" spans="1:27" ht="42.75">
      <c r="A33" s="9">
        <v>26</v>
      </c>
      <c r="B33" s="10" t="s">
        <v>220</v>
      </c>
      <c r="C33" s="41" t="s">
        <v>221</v>
      </c>
      <c r="D33" s="11" t="s">
        <v>222</v>
      </c>
      <c r="E33" s="12">
        <v>44835</v>
      </c>
      <c r="F33" s="11" t="s">
        <v>110</v>
      </c>
      <c r="G33" s="12">
        <v>41852</v>
      </c>
      <c r="H33" s="13">
        <v>20</v>
      </c>
      <c r="I33" s="13">
        <v>1</v>
      </c>
      <c r="J33" s="18"/>
      <c r="K33" s="18"/>
      <c r="L33" s="13" t="s">
        <v>60</v>
      </c>
      <c r="M33" s="19">
        <v>2016</v>
      </c>
      <c r="N33" s="19" t="s">
        <v>223</v>
      </c>
      <c r="O33" s="11" t="s">
        <v>224</v>
      </c>
      <c r="P33" s="12">
        <v>37506</v>
      </c>
      <c r="Q33" s="11" t="s">
        <v>225</v>
      </c>
      <c r="R33" s="31" t="s">
        <v>226</v>
      </c>
      <c r="S33" s="35" t="s">
        <v>175</v>
      </c>
      <c r="T33" s="41" t="s">
        <v>227</v>
      </c>
      <c r="U33" s="23">
        <f t="shared" ref="U33" si="5">2024-1984</f>
        <v>40</v>
      </c>
      <c r="V33" s="23" t="s">
        <v>40</v>
      </c>
      <c r="W33" s="23" t="s">
        <v>41</v>
      </c>
      <c r="X33" s="23" t="s">
        <v>42</v>
      </c>
      <c r="Y33" s="43" t="s">
        <v>43</v>
      </c>
      <c r="Z33" s="23">
        <f>58+1984</f>
        <v>2042</v>
      </c>
      <c r="AA33" s="39" t="s">
        <v>176</v>
      </c>
    </row>
    <row r="34" spans="1:27" ht="27.75" customHeight="1">
      <c r="A34" s="9">
        <v>27</v>
      </c>
      <c r="B34" s="11" t="s">
        <v>228</v>
      </c>
      <c r="C34" s="50" t="s">
        <v>229</v>
      </c>
      <c r="D34" s="43" t="s">
        <v>230</v>
      </c>
      <c r="E34" s="51" t="s">
        <v>231</v>
      </c>
      <c r="F34" s="11" t="s">
        <v>232</v>
      </c>
      <c r="G34" s="51" t="s">
        <v>231</v>
      </c>
      <c r="H34" s="16">
        <v>0</v>
      </c>
      <c r="I34" s="16">
        <v>4</v>
      </c>
      <c r="J34" s="25"/>
      <c r="K34" s="25"/>
      <c r="L34" s="16" t="s">
        <v>233</v>
      </c>
      <c r="M34" s="58">
        <v>2023</v>
      </c>
      <c r="N34" s="26" t="s">
        <v>234</v>
      </c>
      <c r="O34" s="11" t="s">
        <v>97</v>
      </c>
      <c r="P34" s="12">
        <v>40533</v>
      </c>
      <c r="Q34" s="11" t="s">
        <v>137</v>
      </c>
      <c r="R34" s="32" t="s">
        <v>235</v>
      </c>
      <c r="S34" s="32" t="s">
        <v>39</v>
      </c>
      <c r="T34" s="12">
        <v>31939</v>
      </c>
      <c r="U34" s="23">
        <f>2024-1987</f>
        <v>37</v>
      </c>
      <c r="V34" s="23" t="s">
        <v>40</v>
      </c>
      <c r="W34" s="23" t="s">
        <v>41</v>
      </c>
      <c r="X34" s="23" t="s">
        <v>42</v>
      </c>
      <c r="Y34" s="43" t="s">
        <v>43</v>
      </c>
      <c r="Z34" s="52" t="s">
        <v>43</v>
      </c>
      <c r="AA34" s="23" t="s">
        <v>44</v>
      </c>
    </row>
    <row r="35" spans="1:27" ht="72">
      <c r="A35" s="9">
        <v>28</v>
      </c>
      <c r="B35" s="10" t="s">
        <v>236</v>
      </c>
      <c r="C35" s="43" t="s">
        <v>237</v>
      </c>
      <c r="D35" s="43" t="s">
        <v>238</v>
      </c>
      <c r="E35" s="51" t="s">
        <v>231</v>
      </c>
      <c r="F35" s="11" t="s">
        <v>239</v>
      </c>
      <c r="G35" s="51" t="s">
        <v>231</v>
      </c>
      <c r="H35" s="16">
        <v>0</v>
      </c>
      <c r="I35" s="16">
        <v>10</v>
      </c>
      <c r="J35" s="17"/>
      <c r="K35" s="17"/>
      <c r="L35" s="16" t="s">
        <v>233</v>
      </c>
      <c r="M35" s="59"/>
      <c r="N35" s="26" t="s">
        <v>234</v>
      </c>
      <c r="O35" s="11" t="s">
        <v>36</v>
      </c>
      <c r="P35" s="12">
        <v>41879</v>
      </c>
      <c r="Q35" s="11" t="s">
        <v>240</v>
      </c>
      <c r="R35" s="31" t="s">
        <v>241</v>
      </c>
      <c r="S35" s="32" t="s">
        <v>39</v>
      </c>
      <c r="T35" s="12">
        <v>33958</v>
      </c>
      <c r="U35" s="23">
        <f>2024-1992</f>
        <v>32</v>
      </c>
      <c r="V35" s="23" t="s">
        <v>40</v>
      </c>
      <c r="W35" s="23" t="s">
        <v>41</v>
      </c>
      <c r="X35" s="23" t="s">
        <v>42</v>
      </c>
      <c r="Y35" s="43" t="s">
        <v>43</v>
      </c>
      <c r="Z35" s="52" t="s">
        <v>43</v>
      </c>
      <c r="AA35" s="23" t="s">
        <v>44</v>
      </c>
    </row>
    <row r="36" spans="1:27" ht="42" customHeight="1">
      <c r="A36" s="9">
        <v>29</v>
      </c>
      <c r="B36" s="10" t="s">
        <v>242</v>
      </c>
      <c r="C36" s="43" t="s">
        <v>243</v>
      </c>
      <c r="D36" s="43" t="s">
        <v>244</v>
      </c>
      <c r="E36" s="51" t="s">
        <v>231</v>
      </c>
      <c r="F36" s="11" t="s">
        <v>245</v>
      </c>
      <c r="G36" s="51" t="s">
        <v>231</v>
      </c>
      <c r="H36" s="16">
        <v>0</v>
      </c>
      <c r="I36" s="16">
        <v>10</v>
      </c>
      <c r="J36" s="17"/>
      <c r="K36" s="17"/>
      <c r="L36" s="16" t="s">
        <v>233</v>
      </c>
      <c r="M36" s="59"/>
      <c r="N36" s="26" t="s">
        <v>234</v>
      </c>
      <c r="O36" s="11" t="s">
        <v>246</v>
      </c>
      <c r="P36" s="10">
        <v>2017</v>
      </c>
      <c r="Q36" s="11" t="s">
        <v>247</v>
      </c>
      <c r="R36" s="32" t="s">
        <v>248</v>
      </c>
      <c r="S36" s="32" t="s">
        <v>39</v>
      </c>
      <c r="T36" s="12">
        <v>33506</v>
      </c>
      <c r="U36" s="23">
        <f>2024-1991</f>
        <v>33</v>
      </c>
      <c r="V36" s="23" t="s">
        <v>114</v>
      </c>
      <c r="W36" s="23" t="s">
        <v>41</v>
      </c>
      <c r="X36" s="23" t="s">
        <v>42</v>
      </c>
      <c r="Y36" s="43" t="s">
        <v>43</v>
      </c>
      <c r="Z36" s="52" t="s">
        <v>43</v>
      </c>
      <c r="AA36" s="23" t="s">
        <v>44</v>
      </c>
    </row>
    <row r="37" spans="1:27" ht="48">
      <c r="A37" s="9">
        <v>30</v>
      </c>
      <c r="B37" s="10" t="s">
        <v>249</v>
      </c>
      <c r="C37" s="43" t="s">
        <v>250</v>
      </c>
      <c r="D37" s="43" t="s">
        <v>238</v>
      </c>
      <c r="E37" s="51" t="s">
        <v>231</v>
      </c>
      <c r="F37" s="11" t="s">
        <v>251</v>
      </c>
      <c r="G37" s="51" t="s">
        <v>231</v>
      </c>
      <c r="H37" s="16">
        <v>0</v>
      </c>
      <c r="I37" s="16">
        <v>10</v>
      </c>
      <c r="J37" s="17"/>
      <c r="K37" s="17"/>
      <c r="L37" s="16" t="s">
        <v>233</v>
      </c>
      <c r="M37" s="59"/>
      <c r="N37" s="26" t="s">
        <v>234</v>
      </c>
      <c r="O37" s="11" t="s">
        <v>97</v>
      </c>
      <c r="P37" s="10">
        <v>2017</v>
      </c>
      <c r="Q37" s="11" t="s">
        <v>252</v>
      </c>
      <c r="R37" s="32" t="s">
        <v>154</v>
      </c>
      <c r="S37" s="32" t="s">
        <v>39</v>
      </c>
      <c r="T37" s="12">
        <v>35352</v>
      </c>
      <c r="U37" s="23">
        <f>2024-1996</f>
        <v>28</v>
      </c>
      <c r="V37" s="23" t="s">
        <v>40</v>
      </c>
      <c r="W37" s="23" t="s">
        <v>41</v>
      </c>
      <c r="X37" s="23" t="s">
        <v>42</v>
      </c>
      <c r="Y37" s="43" t="s">
        <v>43</v>
      </c>
      <c r="Z37" s="52" t="s">
        <v>43</v>
      </c>
      <c r="AA37" s="23" t="s">
        <v>44</v>
      </c>
    </row>
    <row r="38" spans="1:27" ht="29.1" customHeight="1">
      <c r="A38" s="9">
        <v>31</v>
      </c>
      <c r="B38" s="10" t="s">
        <v>253</v>
      </c>
      <c r="C38" s="50" t="s">
        <v>254</v>
      </c>
      <c r="D38" s="43" t="s">
        <v>43</v>
      </c>
      <c r="E38" s="12">
        <v>39083</v>
      </c>
      <c r="F38" s="11" t="s">
        <v>255</v>
      </c>
      <c r="G38" s="41" t="s">
        <v>256</v>
      </c>
      <c r="H38" s="43" t="s">
        <v>43</v>
      </c>
      <c r="I38" s="43" t="s">
        <v>43</v>
      </c>
      <c r="J38" s="17"/>
      <c r="K38" s="17"/>
      <c r="L38" s="43" t="s">
        <v>43</v>
      </c>
      <c r="M38" s="59"/>
      <c r="N38" s="17"/>
      <c r="O38" s="11" t="s">
        <v>257</v>
      </c>
      <c r="P38" s="10">
        <v>2004</v>
      </c>
      <c r="Q38" s="11" t="s">
        <v>258</v>
      </c>
      <c r="R38" s="53" t="s">
        <v>43</v>
      </c>
      <c r="S38" s="32" t="s">
        <v>259</v>
      </c>
      <c r="T38" s="12">
        <v>24045</v>
      </c>
      <c r="U38" s="23">
        <f>2024-1965</f>
        <v>59</v>
      </c>
      <c r="V38" s="23" t="s">
        <v>114</v>
      </c>
      <c r="W38" s="23" t="s">
        <v>41</v>
      </c>
      <c r="X38" s="23" t="s">
        <v>42</v>
      </c>
      <c r="Y38" s="43" t="s">
        <v>43</v>
      </c>
      <c r="Z38" s="52" t="s">
        <v>43</v>
      </c>
      <c r="AA38" s="40"/>
    </row>
    <row r="39" spans="1:27" ht="36">
      <c r="A39" s="9">
        <v>32</v>
      </c>
      <c r="B39" s="10" t="s">
        <v>260</v>
      </c>
      <c r="C39" s="50" t="s">
        <v>261</v>
      </c>
      <c r="D39" s="43" t="s">
        <v>43</v>
      </c>
      <c r="E39" s="12">
        <v>41061</v>
      </c>
      <c r="F39" s="11" t="s">
        <v>262</v>
      </c>
      <c r="G39" s="41" t="s">
        <v>256</v>
      </c>
      <c r="H39" s="43" t="s">
        <v>43</v>
      </c>
      <c r="I39" s="43" t="s">
        <v>43</v>
      </c>
      <c r="J39" s="17"/>
      <c r="K39" s="17"/>
      <c r="L39" s="43" t="s">
        <v>43</v>
      </c>
      <c r="M39" s="59"/>
      <c r="N39" s="17"/>
      <c r="O39" s="11" t="s">
        <v>263</v>
      </c>
      <c r="P39" s="12">
        <v>40773</v>
      </c>
      <c r="Q39" s="11" t="s">
        <v>183</v>
      </c>
      <c r="R39" s="32" t="s">
        <v>38</v>
      </c>
      <c r="S39" s="32" t="s">
        <v>264</v>
      </c>
      <c r="T39" s="12">
        <v>32850</v>
      </c>
      <c r="U39" s="23">
        <f>2024-1989</f>
        <v>35</v>
      </c>
      <c r="V39" s="23" t="s">
        <v>40</v>
      </c>
      <c r="W39" s="23" t="s">
        <v>41</v>
      </c>
      <c r="X39" s="23" t="s">
        <v>42</v>
      </c>
      <c r="Y39" s="43" t="s">
        <v>43</v>
      </c>
      <c r="Z39" s="52" t="s">
        <v>43</v>
      </c>
      <c r="AA39" s="40"/>
    </row>
    <row r="40" spans="1:27" ht="24">
      <c r="A40" s="9">
        <v>33</v>
      </c>
      <c r="B40" s="10" t="s">
        <v>265</v>
      </c>
      <c r="C40" s="43" t="s">
        <v>43</v>
      </c>
      <c r="D40" s="43" t="s">
        <v>43</v>
      </c>
      <c r="E40" s="12">
        <v>39818</v>
      </c>
      <c r="F40" s="11" t="s">
        <v>266</v>
      </c>
      <c r="G40" s="41" t="s">
        <v>256</v>
      </c>
      <c r="H40" s="43" t="s">
        <v>43</v>
      </c>
      <c r="I40" s="43" t="s">
        <v>43</v>
      </c>
      <c r="J40" s="27"/>
      <c r="K40" s="27"/>
      <c r="L40" s="43" t="s">
        <v>43</v>
      </c>
      <c r="M40" s="59"/>
      <c r="N40" s="27"/>
      <c r="O40" s="11" t="s">
        <v>97</v>
      </c>
      <c r="P40" s="12">
        <v>38744</v>
      </c>
      <c r="Q40" s="11" t="s">
        <v>267</v>
      </c>
      <c r="R40" s="32" t="s">
        <v>268</v>
      </c>
      <c r="S40" s="32" t="s">
        <v>269</v>
      </c>
      <c r="T40" s="12">
        <v>28839</v>
      </c>
      <c r="U40" s="23">
        <f>2024-1978</f>
        <v>46</v>
      </c>
      <c r="V40" s="23" t="s">
        <v>114</v>
      </c>
      <c r="W40" s="23" t="s">
        <v>41</v>
      </c>
      <c r="X40" s="23" t="s">
        <v>42</v>
      </c>
      <c r="Y40" s="43" t="s">
        <v>43</v>
      </c>
      <c r="Z40" s="52" t="s">
        <v>43</v>
      </c>
      <c r="AA40" s="39"/>
    </row>
    <row r="41" spans="1:27" ht="24">
      <c r="A41" s="9">
        <v>34</v>
      </c>
      <c r="B41" s="10" t="s">
        <v>270</v>
      </c>
      <c r="C41" s="43" t="s">
        <v>43</v>
      </c>
      <c r="D41" s="43" t="s">
        <v>43</v>
      </c>
      <c r="E41" s="12">
        <v>42037</v>
      </c>
      <c r="F41" s="11" t="s">
        <v>266</v>
      </c>
      <c r="G41" s="41" t="s">
        <v>256</v>
      </c>
      <c r="H41" s="43" t="s">
        <v>43</v>
      </c>
      <c r="I41" s="43" t="s">
        <v>43</v>
      </c>
      <c r="J41" s="27"/>
      <c r="K41" s="27"/>
      <c r="L41" s="43" t="s">
        <v>43</v>
      </c>
      <c r="M41" s="59"/>
      <c r="N41" s="27"/>
      <c r="O41" s="11" t="s">
        <v>271</v>
      </c>
      <c r="P41" s="12">
        <v>37707</v>
      </c>
      <c r="Q41" s="11" t="s">
        <v>272</v>
      </c>
      <c r="R41" s="31" t="s">
        <v>266</v>
      </c>
      <c r="S41" s="32" t="s">
        <v>53</v>
      </c>
      <c r="T41" s="12">
        <v>30601</v>
      </c>
      <c r="U41" s="23">
        <f>2024-1983</f>
        <v>41</v>
      </c>
      <c r="V41" s="23" t="s">
        <v>40</v>
      </c>
      <c r="W41" s="23" t="s">
        <v>41</v>
      </c>
      <c r="X41" s="23" t="s">
        <v>42</v>
      </c>
      <c r="Y41" s="43" t="s">
        <v>43</v>
      </c>
      <c r="Z41" s="52" t="s">
        <v>43</v>
      </c>
      <c r="AA41" s="39"/>
    </row>
    <row r="42" spans="1:27" ht="36">
      <c r="A42" s="9">
        <v>35</v>
      </c>
      <c r="B42" s="10" t="s">
        <v>273</v>
      </c>
      <c r="C42" s="43" t="s">
        <v>43</v>
      </c>
      <c r="D42" s="43" t="s">
        <v>43</v>
      </c>
      <c r="E42" s="12">
        <v>42065</v>
      </c>
      <c r="F42" s="11" t="s">
        <v>274</v>
      </c>
      <c r="G42" s="41" t="s">
        <v>256</v>
      </c>
      <c r="H42" s="43" t="s">
        <v>43</v>
      </c>
      <c r="I42" s="43" t="s">
        <v>43</v>
      </c>
      <c r="J42" s="27"/>
      <c r="K42" s="27"/>
      <c r="L42" s="43" t="s">
        <v>43</v>
      </c>
      <c r="M42" s="59"/>
      <c r="N42" s="27"/>
      <c r="O42" s="11" t="s">
        <v>275</v>
      </c>
      <c r="P42" s="12">
        <v>41260</v>
      </c>
      <c r="Q42" s="11" t="s">
        <v>137</v>
      </c>
      <c r="R42" s="32" t="s">
        <v>276</v>
      </c>
      <c r="S42" s="32" t="s">
        <v>53</v>
      </c>
      <c r="T42" s="12">
        <v>32693</v>
      </c>
      <c r="U42" s="23">
        <f>2024-1989</f>
        <v>35</v>
      </c>
      <c r="V42" s="23" t="s">
        <v>40</v>
      </c>
      <c r="W42" s="23" t="s">
        <v>41</v>
      </c>
      <c r="X42" s="23" t="s">
        <v>42</v>
      </c>
      <c r="Y42" s="43" t="s">
        <v>43</v>
      </c>
      <c r="Z42" s="52" t="s">
        <v>43</v>
      </c>
      <c r="AA42" s="39"/>
    </row>
    <row r="43" spans="1:27" ht="36">
      <c r="A43" s="9">
        <v>36</v>
      </c>
      <c r="B43" s="10" t="s">
        <v>277</v>
      </c>
      <c r="C43" s="43" t="s">
        <v>43</v>
      </c>
      <c r="D43" s="43" t="s">
        <v>43</v>
      </c>
      <c r="E43" s="12">
        <v>42065</v>
      </c>
      <c r="F43" s="11" t="s">
        <v>266</v>
      </c>
      <c r="G43" s="41" t="s">
        <v>256</v>
      </c>
      <c r="H43" s="43" t="s">
        <v>43</v>
      </c>
      <c r="I43" s="43" t="s">
        <v>43</v>
      </c>
      <c r="J43" s="27"/>
      <c r="K43" s="27"/>
      <c r="L43" s="43" t="s">
        <v>43</v>
      </c>
      <c r="M43" s="59"/>
      <c r="N43" s="27"/>
      <c r="O43" s="11" t="s">
        <v>278</v>
      </c>
      <c r="P43" s="12">
        <v>41779</v>
      </c>
      <c r="Q43" s="11" t="s">
        <v>279</v>
      </c>
      <c r="R43" s="53" t="s">
        <v>43</v>
      </c>
      <c r="S43" s="32" t="s">
        <v>280</v>
      </c>
      <c r="T43" s="12">
        <v>29356</v>
      </c>
      <c r="U43" s="23">
        <f>2024-1980</f>
        <v>44</v>
      </c>
      <c r="V43" s="23" t="s">
        <v>40</v>
      </c>
      <c r="W43" s="23" t="s">
        <v>41</v>
      </c>
      <c r="X43" s="23" t="s">
        <v>42</v>
      </c>
      <c r="Y43" s="43" t="s">
        <v>43</v>
      </c>
      <c r="Z43" s="52" t="s">
        <v>43</v>
      </c>
      <c r="AA43" s="39"/>
    </row>
    <row r="44" spans="1:27" ht="36">
      <c r="A44" s="9">
        <v>37</v>
      </c>
      <c r="B44" s="10" t="s">
        <v>281</v>
      </c>
      <c r="C44" s="43" t="s">
        <v>43</v>
      </c>
      <c r="D44" s="43" t="s">
        <v>43</v>
      </c>
      <c r="E44" s="12">
        <v>43498</v>
      </c>
      <c r="F44" s="11" t="s">
        <v>282</v>
      </c>
      <c r="G44" s="41" t="s">
        <v>256</v>
      </c>
      <c r="H44" s="43" t="s">
        <v>43</v>
      </c>
      <c r="I44" s="43" t="s">
        <v>43</v>
      </c>
      <c r="J44" s="27"/>
      <c r="K44" s="27"/>
      <c r="L44" s="43" t="s">
        <v>43</v>
      </c>
      <c r="M44" s="59"/>
      <c r="N44" s="27"/>
      <c r="O44" s="11" t="s">
        <v>103</v>
      </c>
      <c r="P44" s="10">
        <v>2017</v>
      </c>
      <c r="Q44" s="11" t="s">
        <v>76</v>
      </c>
      <c r="R44" s="32" t="s">
        <v>283</v>
      </c>
      <c r="S44" s="36" t="s">
        <v>39</v>
      </c>
      <c r="T44" s="12">
        <v>34354</v>
      </c>
      <c r="U44" s="23">
        <f>2024-1994</f>
        <v>30</v>
      </c>
      <c r="V44" s="23" t="s">
        <v>114</v>
      </c>
      <c r="W44" s="23" t="s">
        <v>41</v>
      </c>
      <c r="X44" s="23" t="s">
        <v>42</v>
      </c>
      <c r="Y44" s="43" t="s">
        <v>43</v>
      </c>
      <c r="Z44" s="52" t="s">
        <v>43</v>
      </c>
      <c r="AA44" s="39"/>
    </row>
    <row r="45" spans="1:27" ht="48">
      <c r="A45" s="9">
        <v>38</v>
      </c>
      <c r="B45" s="10" t="s">
        <v>284</v>
      </c>
      <c r="C45" s="43" t="s">
        <v>43</v>
      </c>
      <c r="D45" s="43" t="s">
        <v>43</v>
      </c>
      <c r="E45" s="12">
        <v>43678</v>
      </c>
      <c r="F45" s="11" t="s">
        <v>245</v>
      </c>
      <c r="G45" s="41" t="s">
        <v>256</v>
      </c>
      <c r="H45" s="43" t="s">
        <v>43</v>
      </c>
      <c r="I45" s="43" t="s">
        <v>43</v>
      </c>
      <c r="J45" s="27"/>
      <c r="K45" s="27"/>
      <c r="L45" s="43" t="s">
        <v>43</v>
      </c>
      <c r="M45" s="59"/>
      <c r="N45" s="27"/>
      <c r="O45" s="11" t="s">
        <v>285</v>
      </c>
      <c r="P45" s="12">
        <v>43516</v>
      </c>
      <c r="Q45" s="11" t="s">
        <v>247</v>
      </c>
      <c r="R45" s="32" t="s">
        <v>248</v>
      </c>
      <c r="S45" s="36" t="s">
        <v>39</v>
      </c>
      <c r="T45" s="12">
        <v>34690</v>
      </c>
      <c r="U45" s="23">
        <f>2024-1992</f>
        <v>32</v>
      </c>
      <c r="V45" s="23" t="s">
        <v>40</v>
      </c>
      <c r="W45" s="23" t="s">
        <v>41</v>
      </c>
      <c r="X45" s="23" t="s">
        <v>42</v>
      </c>
      <c r="Y45" s="43" t="s">
        <v>43</v>
      </c>
      <c r="Z45" s="52" t="s">
        <v>43</v>
      </c>
      <c r="AA45" s="39"/>
    </row>
    <row r="46" spans="1:27" ht="24">
      <c r="A46" s="9">
        <v>39</v>
      </c>
      <c r="B46" s="10" t="s">
        <v>286</v>
      </c>
      <c r="C46" s="43" t="s">
        <v>43</v>
      </c>
      <c r="D46" s="43" t="s">
        <v>43</v>
      </c>
      <c r="E46" s="41" t="s">
        <v>287</v>
      </c>
      <c r="F46" s="11" t="s">
        <v>288</v>
      </c>
      <c r="G46" s="41" t="s">
        <v>256</v>
      </c>
      <c r="H46" s="43" t="s">
        <v>43</v>
      </c>
      <c r="I46" s="43" t="s">
        <v>43</v>
      </c>
      <c r="J46" s="27"/>
      <c r="K46" s="27"/>
      <c r="L46" s="43" t="s">
        <v>43</v>
      </c>
      <c r="M46" s="59"/>
      <c r="N46" s="27"/>
      <c r="O46" s="11" t="s">
        <v>272</v>
      </c>
      <c r="P46" s="44" t="s">
        <v>289</v>
      </c>
      <c r="Q46" s="11" t="s">
        <v>112</v>
      </c>
      <c r="R46" s="53" t="s">
        <v>43</v>
      </c>
      <c r="S46" s="36" t="s">
        <v>39</v>
      </c>
      <c r="T46" s="44" t="s">
        <v>290</v>
      </c>
      <c r="U46" s="23">
        <f>2024-1997</f>
        <v>27</v>
      </c>
      <c r="V46" s="23" t="s">
        <v>40</v>
      </c>
      <c r="W46" s="23" t="s">
        <v>41</v>
      </c>
      <c r="X46" s="23" t="s">
        <v>42</v>
      </c>
      <c r="Y46" s="43" t="s">
        <v>43</v>
      </c>
      <c r="Z46" s="52" t="s">
        <v>43</v>
      </c>
      <c r="AA46" s="39"/>
    </row>
    <row r="47" spans="1:27" ht="24">
      <c r="A47" s="9">
        <v>40</v>
      </c>
      <c r="B47" s="17" t="s">
        <v>291</v>
      </c>
      <c r="C47" s="17"/>
      <c r="D47" s="17"/>
      <c r="E47" s="54" t="s">
        <v>292</v>
      </c>
      <c r="F47" s="11" t="s">
        <v>266</v>
      </c>
      <c r="G47" s="54" t="s">
        <v>292</v>
      </c>
      <c r="H47" s="17"/>
      <c r="I47" s="17"/>
      <c r="J47" s="17"/>
      <c r="K47" s="17"/>
      <c r="L47" s="17"/>
      <c r="M47" s="60"/>
      <c r="N47" s="17"/>
      <c r="O47" s="17" t="s">
        <v>293</v>
      </c>
      <c r="P47" s="17"/>
      <c r="Q47" s="17"/>
      <c r="R47" s="37"/>
      <c r="S47" s="38"/>
      <c r="T47" s="17"/>
      <c r="U47" s="17"/>
      <c r="V47" s="17"/>
      <c r="W47" s="17"/>
      <c r="X47" s="17"/>
      <c r="Y47" s="17"/>
      <c r="Z47" s="17"/>
      <c r="AA47" s="40"/>
    </row>
  </sheetData>
  <mergeCells count="27">
    <mergeCell ref="A1:Z1"/>
    <mergeCell ref="A2:Z2"/>
    <mergeCell ref="A3:Z3"/>
    <mergeCell ref="F5:G5"/>
    <mergeCell ref="H5:I5"/>
    <mergeCell ref="J5:K5"/>
    <mergeCell ref="L5:N5"/>
    <mergeCell ref="O5:R5"/>
    <mergeCell ref="S5:U5"/>
    <mergeCell ref="A5:A6"/>
    <mergeCell ref="B5:B6"/>
    <mergeCell ref="C5:C6"/>
    <mergeCell ref="D5:D6"/>
    <mergeCell ref="E5:E6"/>
    <mergeCell ref="Y5:Y6"/>
    <mergeCell ref="Z5:Z6"/>
    <mergeCell ref="AA5:AA6"/>
    <mergeCell ref="M29:M30"/>
    <mergeCell ref="M34:M47"/>
    <mergeCell ref="V5:V6"/>
    <mergeCell ref="W5:W6"/>
    <mergeCell ref="X5:X6"/>
    <mergeCell ref="M11:M13"/>
    <mergeCell ref="M15:M16"/>
    <mergeCell ref="M20:M21"/>
    <mergeCell ref="M23:M24"/>
    <mergeCell ref="M26:M28"/>
  </mergeCells>
  <printOptions horizontalCentered="1"/>
  <pageMargins left="0.31496062992126" right="1.1811023622047201" top="0.55118110236220497" bottom="0.55118110236220497" header="0.31496062992126" footer="0.31496062992126"/>
  <pageSetup paperSize="5" scale="51" orientation="landscape" r:id="rId1"/>
  <colBreaks count="1" manualBreakCount="1">
    <brk id="27" max="4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DUK 2024</vt:lpstr>
      <vt:lpstr>'DUK 2024'!Print_Area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DKK</dc:creator>
  <cp:lastModifiedBy>user</cp:lastModifiedBy>
  <dcterms:created xsi:type="dcterms:W3CDTF">2024-02-05T02:59:00Z</dcterms:created>
  <dcterms:modified xsi:type="dcterms:W3CDTF">2024-05-03T00:40:21Z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7ADD9A44645641B4BB08ED8B0D015CA9_13</vt:lpwstr>
  </property>
  <property fmtid="{D5CDD505-2E9C-101B-9397-08002B2CF9AE}" pid="3" name="KSOProductBuildVer">
    <vt:lpwstr>1057-12.2.0.13489</vt:lpwstr>
  </property>
</Properties>
</file>