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250"/>
  </bookViews>
  <sheets>
    <sheet name="BERITA ACARA 2018" sheetId="2" r:id="rId1"/>
    <sheet name="ROLE MODEL 2018" sheetId="1" r:id="rId2"/>
  </sheets>
  <externalReferences>
    <externalReference r:id="rId3"/>
  </externalReferences>
  <calcPr calcId="125725" concurrentCalc="0"/>
</workbook>
</file>

<file path=xl/calcChain.xml><?xml version="1.0" encoding="utf-8"?>
<calcChain xmlns="http://schemas.openxmlformats.org/spreadsheetml/2006/main">
  <c r="E20" i="2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E7" i="1"/>
  <c r="E10"/>
  <c r="D12"/>
  <c r="E16"/>
  <c r="D17"/>
  <c r="E21"/>
  <c r="D22"/>
  <c r="E26"/>
  <c r="D27"/>
  <c r="E31"/>
  <c r="D32"/>
  <c r="E36"/>
  <c r="E37"/>
  <c r="D38"/>
  <c r="E40"/>
  <c r="D41"/>
  <c r="E45"/>
  <c r="E50"/>
  <c r="E51"/>
  <c r="E52"/>
  <c r="D53"/>
  <c r="E60"/>
  <c r="D61"/>
  <c r="D62"/>
  <c r="I10"/>
  <c r="G12"/>
  <c r="I16"/>
  <c r="G17"/>
  <c r="I21"/>
  <c r="G22"/>
  <c r="I26"/>
  <c r="G27"/>
  <c r="I31"/>
  <c r="G32"/>
  <c r="I36"/>
  <c r="I37"/>
  <c r="G38"/>
  <c r="I40"/>
  <c r="G41"/>
  <c r="I45"/>
  <c r="I50"/>
  <c r="I51"/>
  <c r="I52"/>
  <c r="G53"/>
  <c r="I60"/>
  <c r="G61"/>
  <c r="G62"/>
  <c r="M10"/>
  <c r="K12"/>
  <c r="M16"/>
  <c r="K17"/>
  <c r="M21"/>
  <c r="K22"/>
  <c r="M26"/>
  <c r="K27"/>
  <c r="M31"/>
  <c r="K32"/>
  <c r="M36"/>
  <c r="M37"/>
  <c r="K38"/>
  <c r="M40"/>
  <c r="K41"/>
  <c r="M45"/>
  <c r="M50"/>
  <c r="M51"/>
  <c r="M52"/>
  <c r="K53"/>
  <c r="M60"/>
  <c r="K61"/>
  <c r="K62"/>
  <c r="Q7"/>
  <c r="Q10"/>
  <c r="O12"/>
  <c r="Q16"/>
  <c r="O17"/>
  <c r="Q21"/>
  <c r="O22"/>
  <c r="Q26"/>
  <c r="O27"/>
  <c r="Q31"/>
  <c r="O32"/>
  <c r="Q36"/>
  <c r="Q37"/>
  <c r="O38"/>
  <c r="Q40"/>
  <c r="O41"/>
  <c r="Q45"/>
  <c r="Q50"/>
  <c r="Q51"/>
  <c r="Q52"/>
  <c r="O53"/>
  <c r="Q60"/>
  <c r="O61"/>
  <c r="O62"/>
  <c r="E63"/>
  <c r="F63"/>
  <c r="Q56"/>
  <c r="M56"/>
  <c r="I56"/>
  <c r="E56"/>
</calcChain>
</file>

<file path=xl/sharedStrings.xml><?xml version="1.0" encoding="utf-8"?>
<sst xmlns="http://schemas.openxmlformats.org/spreadsheetml/2006/main" count="426" uniqueCount="176">
  <si>
    <t>Unit Perangkat Daerah                   :</t>
  </si>
  <si>
    <t>Kecamatan Sambutan</t>
  </si>
  <si>
    <t>Tanggal                                             :</t>
  </si>
  <si>
    <t>19 Maret 2019</t>
  </si>
  <si>
    <t>NO</t>
  </si>
  <si>
    <t xml:space="preserve">INDIKATOR </t>
  </si>
  <si>
    <t xml:space="preserve">KATEGORI PENILAIAN </t>
  </si>
  <si>
    <t>PENJELASAN/ INDIKATOR</t>
  </si>
  <si>
    <t>Ya</t>
  </si>
  <si>
    <t>NILAI</t>
  </si>
  <si>
    <t>Sumber Data/Bukti Fisik</t>
  </si>
  <si>
    <t>A.</t>
  </si>
  <si>
    <t>Standar Pelayanan 30</t>
  </si>
  <si>
    <t>PREDIKAT A ( SANGAT BAIK )</t>
  </si>
  <si>
    <t>PREDIKAT B (  BAIK )</t>
  </si>
  <si>
    <t>PREDIKAT C ( CUKUP )</t>
  </si>
  <si>
    <t>PREDIKAT D ( KURANG  )</t>
  </si>
  <si>
    <t xml:space="preserve">Kebijakan Standar Pelayanan (Nilai 60% dari Bobot atau Total Nilai 18)  </t>
  </si>
  <si>
    <t>Tersedia SP yang telah ditetapkan dalam Keputusan Pimpinan minimal  14 komponen , melibatkan penyusunannya  dengan masyarakat/pihak  terkait dan dipublikasi minimal 6 komponen wajib</t>
  </si>
  <si>
    <t>X</t>
  </si>
  <si>
    <t>Tersedia SP yang telah ditetapkan dalam Keputusan Pimpinan minimal  14 komponen , tidak melibatkan penyusunannya dengan masyarakat/pihak terkait dan dipublikasi minimal 6 komponen wajib</t>
  </si>
  <si>
    <t>Tersedia SP yang telah dibuat namun tidak ditetapkan dalam Keputusan Pimpinan</t>
  </si>
  <si>
    <t>Dalam proses penyusunan/konsep</t>
  </si>
  <si>
    <t>Copy Keputusan SP, Berita Acara Rapat/Undangan Rapat /Publikasi /Dokumentasi</t>
  </si>
  <si>
    <t xml:space="preserve"> Media Publikasi SP  pada ruang pelayanan, Layar Touch Scren(Text Berjalan), Brosur/SPanduk/Medsos (Fb/Instegram), Website ( Bobot/Nilai 40 % atau Nilai 12)</t>
  </si>
  <si>
    <t>Media Publikasi dapat dilihat/diakses  di 4-5 media publikasi</t>
  </si>
  <si>
    <t>Media Publikasi dapat dilihat/diakses  di 3 media publikasi</t>
  </si>
  <si>
    <t>Media Publikasi dapat dilihat/diakses  di 2 media publikasi</t>
  </si>
  <si>
    <t>Media Publikasi dapat dilihat/diakses  di 1 media publikasi</t>
  </si>
  <si>
    <t xml:space="preserve">Foto media Publikasi </t>
  </si>
  <si>
    <t>Jumlah A1+A2</t>
  </si>
  <si>
    <t xml:space="preserve">B. </t>
  </si>
  <si>
    <t>Standar Operasional ProsedurAdministrasi Pemerintah ( SOP-AP) (10)</t>
  </si>
  <si>
    <t>Penetapan SOP dan dilaksanakan oleh  Pegawai yang bersangkutan</t>
  </si>
  <si>
    <t>Tersedia SOP dan telah ditetapkan dalam Keputusan Pimpinan  dan dilaksanakan oleh  semua pegawai sesuai pembagian tugasnya</t>
  </si>
  <si>
    <t>Tersedia SOP dan telah ditetapkan dalam Keputusan Pimpinan namun tidak dilaksanakan /terdistribusikan pada  semua pegawai sesuai pembagian tugasnya</t>
  </si>
  <si>
    <t xml:space="preserve">SOP telah dibuat 100 %  namun belum ditetapkan  </t>
  </si>
  <si>
    <t>.  SOP masih dalam penyusunan (Konsep )</t>
  </si>
  <si>
    <t>Copy Keputusan SOP dan tanda terima distribusi pada pelaksana</t>
  </si>
  <si>
    <t>Jumlah  B</t>
  </si>
  <si>
    <t>C.</t>
  </si>
  <si>
    <t>Penyelenggaraan Pelayanan Publik pada satu pintu</t>
  </si>
  <si>
    <t>Penyelenggaran pelayanan publik melalui sistem meja terpadu (front dan back office/Loket</t>
  </si>
  <si>
    <t>Semua produk layanan dilaksanakan pada sistem meja terpadu/loket</t>
  </si>
  <si>
    <t>x</t>
  </si>
  <si>
    <t>75 % dari  produk layanan dilaksanakan pada sistem meja terpadu/Loket</t>
  </si>
  <si>
    <t>50 % dari  produk layanan dilaksanakan pada sistem meja terpadu/Loket</t>
  </si>
  <si>
    <t>25 % atau tidak semua produk layanan dilaksanakan pada sistem meja terpadu/Loket</t>
  </si>
  <si>
    <t>Jumlah C</t>
  </si>
  <si>
    <t xml:space="preserve">Dokumentasi kegiatan     dan catat jumlah produk layanan yang dilaksanakan </t>
  </si>
  <si>
    <t>D.</t>
  </si>
  <si>
    <t>Maklumat Pelayanan dan Etika Pelayanan ( 10 )</t>
  </si>
  <si>
    <t xml:space="preserve">Ketersediaan Maklumat Pelayanan dan Etika Pelayanan yang dipublikasikan </t>
  </si>
  <si>
    <t>Dokumen Maklumat dan Etika Pelayanan adan  Kode Etik/Etika Pelayanan  yang ditetapkan dan dipublikasikan secara terbuka serta atribut/id card pelaksana pelayanan</t>
  </si>
  <si>
    <t>Dokumen Maklumat Pelayanan tersedia dan dipublikasikan dan tidak Etika Pelayanan atau Kode Etik yang ditetapkan dan dipublikasikan secara terbuka serta atribut/id card pelaksana pelayanan</t>
  </si>
  <si>
    <t>Tidak ada Dokumen Maklumat Pelayanan dan ada  Etika Pelayanan atau Kode Etik yang ditetapkan dan dipublikasikan secara terbuka serta atribut/id card pelaksana pelayanan</t>
  </si>
  <si>
    <t>Tidak ada Dokumen Maklumat Pelayanan, Etika Pelayanan /Kode Etik tetapi pelaksana pelayanan menggunakan atribut/id card</t>
  </si>
  <si>
    <t>Jumlah D</t>
  </si>
  <si>
    <t>Copy Dokumen dan Publikasi MP/ EP/ Kode Etik dan Foto Pelaksana memakai atribut</t>
  </si>
  <si>
    <t>E.</t>
  </si>
  <si>
    <t>Penilaian Kinerja Pelayanan Publik Melalui Survey Kepuasan Masyarakat (10)</t>
  </si>
  <si>
    <t xml:space="preserve">Pelaksanaan SKM   , Dokumentasi dan tindak lanjutnya </t>
  </si>
  <si>
    <t xml:space="preserve">Telah melakukan SKM ,  dan menyusun laporan , terpublikasi hasil dan  rencana  tindak lanjut SKM </t>
  </si>
  <si>
    <t xml:space="preserve">Telah melakukan SKM ,  dan menyusun laporan , namun tidak terpublikasi hasil dan  ada rencana  tindak lanjut SKM </t>
  </si>
  <si>
    <t xml:space="preserve">Telah melakukan SKM ,  dan menyusun laporan , namun tidak terpublikasi hasil dan    tindak lanjut SKM </t>
  </si>
  <si>
    <t>masih dalam persiapan atau media  SKM ,</t>
  </si>
  <si>
    <t>Copy/Dokumentasi MP dan EP dan Publikasi</t>
  </si>
  <si>
    <t>Jumlah E</t>
  </si>
  <si>
    <t>laporan SKM dan Publikasi serta rencana aksi perbaikan SKM</t>
  </si>
  <si>
    <t>Tidak</t>
  </si>
  <si>
    <t>F.</t>
  </si>
  <si>
    <t>Penyelenggaraan Pengaduan Pelayanan Publik (10)</t>
  </si>
  <si>
    <t xml:space="preserve"> Penyelenggaraan Pengaduan (Nilai/Bobot 75 %)</t>
  </si>
  <si>
    <t xml:space="preserve">Tersedia SOP dan Alur Pengaduan dan , pencatatan pengaduan dipublikasi  serta tindak lanjut </t>
  </si>
  <si>
    <t>Tersedia SOP dan  Alur Pengaduan dan  dipublikasikan, pencatatan  namun tidak ada tindak lanjutnya</t>
  </si>
  <si>
    <t>Tersedia SOP atau Alur Pengaduan dan  tidak ada dipublikasikan dan terpublikasi</t>
  </si>
  <si>
    <t>Tidak ada SOP /alur Pengaduan dan dokumen dan tindak lanjut lainnya</t>
  </si>
  <si>
    <t>Media Pengaduan Pelayanan Publik 25 )</t>
  </si>
  <si>
    <t>Tersedia  4 atau lebih media media pengaduan</t>
  </si>
  <si>
    <t>Tersedia  3 media pengaduan</t>
  </si>
  <si>
    <t>Tersedia 2 media pengaduan</t>
  </si>
  <si>
    <t>Jumlah F1,F2</t>
  </si>
  <si>
    <t>G.</t>
  </si>
  <si>
    <t>Inovasi ( 5 )</t>
  </si>
  <si>
    <t>Pelaksanaan dan Keberadaan ( 100% )</t>
  </si>
  <si>
    <t>Ada, sudah berjalan lebih dari 1 tahun</t>
  </si>
  <si>
    <t>Ada, tetapi pelaksanaanya  kurang dari 1 tahun</t>
  </si>
  <si>
    <t>Ada, TETAPI dalam tahap perencanaan</t>
  </si>
  <si>
    <t>Tidak ada inovasi</t>
  </si>
  <si>
    <t>Jumlah  G</t>
  </si>
  <si>
    <t>Judul inovasi tmt inovasi dan laporan/ dokumentasi pelaksaan inovasi</t>
  </si>
  <si>
    <t>H</t>
  </si>
  <si>
    <t>SAPRAS ( 15  )</t>
  </si>
  <si>
    <t>Parkir dan Ruang Tunggu dan Front Office (10)</t>
  </si>
  <si>
    <t>Tersedia tempat parkir  yang memadai dan pemisahan antara  roda 4 dan roda 2 serta petugas parkir, ruang tunggu (minimal kursi tunggu, meja ) dan sarana front office (meja/loket pelayanan )</t>
  </si>
  <si>
    <t xml:space="preserve">Tersedia tempat parkir roda 4 dan roda 2 dan ruang tunggu (minimal kursi tunggu, meja ) </t>
  </si>
  <si>
    <t>Tersedia sarana front office dan ruang tunggu</t>
  </si>
  <si>
    <t>Tersedia ruang tunggu</t>
  </si>
  <si>
    <t>Tersedia Sarpras bagi yang bekebutuhan khusus (2</t>
  </si>
  <si>
    <t>Tersedia, Pojok Anak, Pojok Laktasi, Akses Disabiltas dan Sarana Disabilitas/Rentan (kursi roda, akses disabilitas, toilet dan handle disabiltas</t>
  </si>
  <si>
    <t>Tersedia Pojok Anak, Akses Disabilitas.</t>
  </si>
  <si>
    <t>Tersedia Akses Disabiltas</t>
  </si>
  <si>
    <t>Tersedia Pojok  Laktasi</t>
  </si>
  <si>
    <t xml:space="preserve">Tersedia Nomor Antrian dan Fasilitas Penunjang
(2)
</t>
  </si>
  <si>
    <t>Nomor Antrian Elektronik memakai pengeras suara</t>
  </si>
  <si>
    <t>Nomor Antrian Eletronik  tanpa  pengeras suara</t>
  </si>
  <si>
    <t>Nomor Antrian Manual  dan tidak  memakai  pengeras suara</t>
  </si>
  <si>
    <t>Nomor Antrian Manual</t>
  </si>
  <si>
    <t xml:space="preserve"> Tersedia Toilet Pelayanan Publik (1) </t>
  </si>
  <si>
    <t>Tersedia Toilet Khusus Pelayanan  , Toilet Penyandang Disabiltas dan  Toilet Pegawai dan berfungsi dengan baik</t>
  </si>
  <si>
    <t xml:space="preserve">Tersedia Toilet Khusus Pelayanan  dan  Toilet Pegawai berfungsi Baik </t>
  </si>
  <si>
    <t>Hanya Tersedia Toilet Pegawai dan Toilet Penyandang Disabilitas dan berfungsi Baik</t>
  </si>
  <si>
    <t>Tersedia Toilet  Pegawai</t>
  </si>
  <si>
    <t>Dokumentasi kondisi sapras antrian</t>
  </si>
  <si>
    <t>Jumlah H1,H2,H3</t>
  </si>
  <si>
    <t>Dokumentasi kondisi toilet</t>
  </si>
  <si>
    <t>I.</t>
  </si>
  <si>
    <t>Sistem  Informasi Pelayanan Publik</t>
  </si>
  <si>
    <t>1Sistem Informasi Pelayanan Publik dapat diakses  untuk informasi dan pendukung operasional pelayanan publik</t>
  </si>
  <si>
    <t>Sistem Informasi Pelayanan Publik ada tetapi tidak dapat diakses</t>
  </si>
  <si>
    <t>Sistem Informasi masih tahap rencana</t>
  </si>
  <si>
    <t>Tidak Ada Sistem Informasi Pelayanan Publik</t>
  </si>
  <si>
    <t xml:space="preserve">Copy/ Screen shoot pelayanan berbasis elektronik dan aplikasi </t>
  </si>
  <si>
    <t>Sistem Informasi Pelayanan Publik</t>
  </si>
  <si>
    <t xml:space="preserve">Ada dan Pelaksanaannya </t>
  </si>
  <si>
    <t>Sistem Informasi Pelayanan Publik dapat diakses  untuk informasi dan pendukung operasional pelayanan publik</t>
  </si>
  <si>
    <t xml:space="preserve">Sistem Informasi masih tahap rencana </t>
  </si>
  <si>
    <t>Jumlah I</t>
  </si>
  <si>
    <t xml:space="preserve">Jumlah </t>
  </si>
  <si>
    <t>Dokumentasi Situs/Domain</t>
  </si>
  <si>
    <t>TOTAL</t>
  </si>
  <si>
    <t>HASIL PENILAIAN EVALUASI ROLE MODEL PELAYANAN PUBLIK</t>
  </si>
  <si>
    <t>:</t>
  </si>
  <si>
    <t>Range Nilai</t>
  </si>
  <si>
    <t>Kategori</t>
  </si>
  <si>
    <t>Makna</t>
  </si>
  <si>
    <t>F</t>
  </si>
  <si>
    <t>Gagal</t>
  </si>
  <si>
    <t>E</t>
  </si>
  <si>
    <t>Sangat Buruk</t>
  </si>
  <si>
    <t>D</t>
  </si>
  <si>
    <t>Buruk</t>
  </si>
  <si>
    <t>C-</t>
  </si>
  <si>
    <t>Cukup (Dengan Catatan)</t>
  </si>
  <si>
    <t>C</t>
  </si>
  <si>
    <t>Cukup</t>
  </si>
  <si>
    <t>B-</t>
  </si>
  <si>
    <t>Baik (Dengan Catatan)</t>
  </si>
  <si>
    <t>B</t>
  </si>
  <si>
    <t>Baik</t>
  </si>
  <si>
    <t>A-</t>
  </si>
  <si>
    <t>Sangat Baik</t>
  </si>
  <si>
    <t>A</t>
  </si>
  <si>
    <t>Pelayanan Prima</t>
  </si>
  <si>
    <t xml:space="preserve">                                                                 BERITA ACARA</t>
  </si>
  <si>
    <t xml:space="preserve">         HASIL EVALUASI DAN PENILAIAN KINERJA  PELAYANAN PUBLIK</t>
  </si>
  <si>
    <t xml:space="preserve">Pada Hari ini  Senin tanggal delapan belas  Bulan Maret tahun dua ribu sembilan </t>
  </si>
  <si>
    <t>belas bertempat di Kantor Kecamaatan Sambutan kami telah melaksanakan evaluasi dan penilaian+A16</t>
  </si>
  <si>
    <t xml:space="preserve">terhadap indikator kinerja pelayanan publik k , dengan hasil sebagaimana dibawah ini </t>
  </si>
  <si>
    <t>INDIKATOR</t>
  </si>
  <si>
    <t xml:space="preserve">                     PREDIKAT </t>
  </si>
  <si>
    <t>STANDAR PELAYANAN</t>
  </si>
  <si>
    <t>STANDAR OPERASIONAL PROSEDUR ADMINISTRASI PEMERINTAH (SOP-AP)</t>
  </si>
  <si>
    <t>PENYELENGGARAAN PELAYANAN TERPADU SATU PINTU</t>
  </si>
  <si>
    <t>MAKLUMAT PELAYANAN DAN ETIKA PELAYANAN</t>
  </si>
  <si>
    <t>SURVEY KEPUASAN MASYARAKAT</t>
  </si>
  <si>
    <t>PENYELENGGARAAN PENGADUAN</t>
  </si>
  <si>
    <t>INOVASI</t>
  </si>
  <si>
    <t>SARANA DAN PRASARANA</t>
  </si>
  <si>
    <t>PELAYANAN BERBASIS ELETRONIK (SISTEM INFORMASI PELAYANAN PUBLIK</t>
  </si>
  <si>
    <t>HASIL EVALUASI DAN PENILAIAN</t>
  </si>
  <si>
    <t>Demikian Berita Acara Ini dibuat untuk dipergunakan sebagaimana mestinya</t>
  </si>
  <si>
    <t xml:space="preserve">Pejabat / Tim Evaluator </t>
  </si>
  <si>
    <t>Mengetahui :</t>
  </si>
  <si>
    <t>PIMPINAN OPD</t>
  </si>
  <si>
    <t>……………………………….. (NAMA &amp; TTD)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</si>
</sst>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sz val="7"/>
      <color theme="1"/>
      <name val="Calibri"/>
      <family val="2"/>
      <scheme val="minor"/>
    </font>
    <font>
      <sz val="7"/>
      <color theme="1"/>
      <name val="Calibri"/>
      <family val="2"/>
      <charset val="1"/>
      <scheme val="minor"/>
    </font>
    <font>
      <b/>
      <i/>
      <sz val="7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charset val="1"/>
      <scheme val="minor"/>
    </font>
    <font>
      <b/>
      <i/>
      <sz val="7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15" fontId="0" fillId="0" borderId="0" xfId="0" quotePrefix="1" applyNumberFormat="1"/>
    <xf numFmtId="0" fontId="0" fillId="3" borderId="5" xfId="0" applyFill="1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center"/>
    </xf>
    <xf numFmtId="0" fontId="2" fillId="8" borderId="2" xfId="0" applyFont="1" applyFill="1" applyBorder="1" applyAlignment="1"/>
    <xf numFmtId="0" fontId="0" fillId="3" borderId="8" xfId="0" applyFill="1" applyBorder="1"/>
    <xf numFmtId="0" fontId="4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0" fillId="0" borderId="8" xfId="0" applyBorder="1"/>
    <xf numFmtId="0" fontId="2" fillId="6" borderId="9" xfId="0" applyFont="1" applyFill="1" applyBorder="1" applyAlignment="1">
      <alignment horizontal="center" vertical="center"/>
    </xf>
    <xf numFmtId="0" fontId="0" fillId="0" borderId="6" xfId="0" applyBorder="1"/>
    <xf numFmtId="0" fontId="4" fillId="0" borderId="1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4" fillId="0" borderId="12" xfId="0" applyFont="1" applyBorder="1"/>
    <xf numFmtId="0" fontId="0" fillId="0" borderId="12" xfId="0" applyBorder="1"/>
    <xf numFmtId="0" fontId="4" fillId="0" borderId="12" xfId="0" quotePrefix="1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top"/>
    </xf>
    <xf numFmtId="0" fontId="2" fillId="9" borderId="6" xfId="0" applyFont="1" applyFill="1" applyBorder="1" applyAlignment="1">
      <alignment vertical="top" wrapText="1"/>
    </xf>
    <xf numFmtId="0" fontId="4" fillId="9" borderId="6" xfId="0" applyFont="1" applyFill="1" applyBorder="1" applyAlignment="1">
      <alignment vertical="top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vertical="top" wrapText="1"/>
    </xf>
    <xf numFmtId="0" fontId="4" fillId="0" borderId="2" xfId="0" quotePrefix="1" applyFont="1" applyBorder="1" applyAlignment="1">
      <alignment horizontal="center"/>
    </xf>
    <xf numFmtId="0" fontId="4" fillId="0" borderId="4" xfId="0" applyFont="1" applyBorder="1"/>
    <xf numFmtId="0" fontId="6" fillId="3" borderId="10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2" fillId="8" borderId="4" xfId="0" applyFont="1" applyFill="1" applyBorder="1" applyAlignment="1">
      <alignment vertical="center"/>
    </xf>
    <xf numFmtId="0" fontId="4" fillId="9" borderId="9" xfId="0" applyFont="1" applyFill="1" applyBorder="1" applyAlignment="1">
      <alignment horizontal="center" vertical="top"/>
    </xf>
    <xf numFmtId="0" fontId="7" fillId="9" borderId="2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vertical="center"/>
    </xf>
    <xf numFmtId="0" fontId="2" fillId="0" borderId="9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8" fillId="8" borderId="9" xfId="0" applyFont="1" applyFill="1" applyBorder="1" applyAlignment="1">
      <alignment horizontal="center"/>
    </xf>
    <xf numFmtId="0" fontId="8" fillId="8" borderId="3" xfId="0" applyFont="1" applyFill="1" applyBorder="1" applyAlignment="1"/>
    <xf numFmtId="0" fontId="8" fillId="8" borderId="14" xfId="0" applyFont="1" applyFill="1" applyBorder="1" applyAlignment="1"/>
    <xf numFmtId="0" fontId="2" fillId="8" borderId="1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/>
    <xf numFmtId="0" fontId="9" fillId="0" borderId="9" xfId="0" applyFont="1" applyBorder="1" applyAlignment="1">
      <alignment vertical="top" wrapText="1"/>
    </xf>
    <xf numFmtId="0" fontId="2" fillId="5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4" fillId="0" borderId="6" xfId="0" applyFont="1" applyBorder="1"/>
    <xf numFmtId="0" fontId="9" fillId="0" borderId="12" xfId="0" applyFont="1" applyBorder="1" applyAlignment="1">
      <alignment vertical="top" wrapText="1"/>
    </xf>
    <xf numFmtId="0" fontId="3" fillId="8" borderId="12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wrapText="1"/>
    </xf>
    <xf numFmtId="0" fontId="0" fillId="8" borderId="14" xfId="0" applyFill="1" applyBorder="1"/>
    <xf numFmtId="0" fontId="0" fillId="8" borderId="0" xfId="0" applyFill="1"/>
    <xf numFmtId="0" fontId="5" fillId="0" borderId="9" xfId="0" applyFont="1" applyBorder="1"/>
    <xf numFmtId="0" fontId="10" fillId="0" borderId="9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/>
    <xf numFmtId="0" fontId="5" fillId="0" borderId="4" xfId="0" applyFont="1" applyBorder="1" applyAlignment="1">
      <alignment vertical="top" wrapText="1"/>
    </xf>
    <xf numFmtId="0" fontId="8" fillId="8" borderId="1" xfId="0" applyFont="1" applyFill="1" applyBorder="1" applyAlignment="1">
      <alignment horizontal="center"/>
    </xf>
    <xf numFmtId="0" fontId="8" fillId="8" borderId="7" xfId="0" applyFont="1" applyFill="1" applyBorder="1" applyAlignment="1"/>
    <xf numFmtId="0" fontId="0" fillId="8" borderId="15" xfId="0" applyFill="1" applyBorder="1"/>
    <xf numFmtId="0" fontId="0" fillId="8" borderId="4" xfId="0" applyFill="1" applyBorder="1"/>
    <xf numFmtId="0" fontId="5" fillId="0" borderId="9" xfId="0" applyFont="1" applyBorder="1" applyAlignment="1">
      <alignment horizontal="center" vertical="top"/>
    </xf>
    <xf numFmtId="0" fontId="10" fillId="0" borderId="9" xfId="0" applyFont="1" applyBorder="1" applyAlignment="1">
      <alignment horizontal="left" vertical="top" wrapText="1"/>
    </xf>
    <xf numFmtId="0" fontId="5" fillId="9" borderId="2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top"/>
    </xf>
    <xf numFmtId="0" fontId="10" fillId="0" borderId="12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5" fillId="0" borderId="1" xfId="0" applyFont="1" applyBorder="1"/>
    <xf numFmtId="0" fontId="5" fillId="0" borderId="6" xfId="0" applyFont="1" applyBorder="1" applyAlignment="1">
      <alignment vertical="top" wrapText="1"/>
    </xf>
    <xf numFmtId="0" fontId="5" fillId="0" borderId="9" xfId="0" quotePrefix="1" applyFont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0" fontId="0" fillId="0" borderId="1" xfId="0" applyBorder="1"/>
    <xf numFmtId="0" fontId="12" fillId="10" borderId="9" xfId="0" applyFont="1" applyFill="1" applyBorder="1" applyAlignment="1">
      <alignment horizontal="center" vertical="top"/>
    </xf>
    <xf numFmtId="0" fontId="13" fillId="10" borderId="9" xfId="0" applyFont="1" applyFill="1" applyBorder="1" applyAlignment="1">
      <alignment vertical="top" wrapText="1"/>
    </xf>
    <xf numFmtId="0" fontId="3" fillId="10" borderId="9" xfId="0" applyFont="1" applyFill="1" applyBorder="1" applyAlignment="1">
      <alignment vertical="top" wrapText="1"/>
    </xf>
    <xf numFmtId="0" fontId="3" fillId="10" borderId="9" xfId="0" applyFont="1" applyFill="1" applyBorder="1" applyAlignment="1">
      <alignment vertical="top"/>
    </xf>
    <xf numFmtId="0" fontId="3" fillId="10" borderId="4" xfId="0" applyFont="1" applyFill="1" applyBorder="1" applyAlignment="1">
      <alignment vertical="top" wrapText="1"/>
    </xf>
    <xf numFmtId="0" fontId="3" fillId="10" borderId="9" xfId="0" applyFont="1" applyFill="1" applyBorder="1"/>
    <xf numFmtId="0" fontId="2" fillId="4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7" fillId="0" borderId="9" xfId="0" applyFont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8" borderId="7" xfId="0" applyFont="1" applyFill="1" applyBorder="1" applyAlignment="1"/>
    <xf numFmtId="0" fontId="4" fillId="8" borderId="15" xfId="0" applyFont="1" applyFill="1" applyBorder="1"/>
    <xf numFmtId="0" fontId="4" fillId="8" borderId="0" xfId="0" applyFont="1" applyFill="1"/>
    <xf numFmtId="0" fontId="4" fillId="0" borderId="8" xfId="0" applyFont="1" applyBorder="1"/>
    <xf numFmtId="0" fontId="4" fillId="9" borderId="2" xfId="0" applyFont="1" applyFill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5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5" fillId="0" borderId="2" xfId="0" applyFont="1" applyBorder="1"/>
    <xf numFmtId="0" fontId="5" fillId="0" borderId="3" xfId="0" applyFont="1" applyBorder="1"/>
    <xf numFmtId="0" fontId="10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1" xfId="0" applyFont="1" applyBorder="1"/>
    <xf numFmtId="0" fontId="5" fillId="3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0" fillId="0" borderId="0" xfId="0" applyBorder="1"/>
    <xf numFmtId="0" fontId="5" fillId="0" borderId="9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14" fillId="0" borderId="0" xfId="0" applyFont="1"/>
    <xf numFmtId="0" fontId="15" fillId="0" borderId="0" xfId="0" applyFont="1"/>
    <xf numFmtId="0" fontId="15" fillId="0" borderId="1" xfId="0" applyFont="1" applyBorder="1"/>
    <xf numFmtId="0" fontId="15" fillId="0" borderId="9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4" xfId="0" applyFont="1" applyBorder="1"/>
    <xf numFmtId="0" fontId="15" fillId="0" borderId="6" xfId="0" applyFont="1" applyBorder="1"/>
    <xf numFmtId="0" fontId="1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5" fillId="0" borderId="12" xfId="0" applyFont="1" applyBorder="1" applyAlignment="1">
      <alignment vertical="top"/>
    </xf>
    <xf numFmtId="0" fontId="15" fillId="0" borderId="12" xfId="0" applyFont="1" applyBorder="1" applyAlignment="1">
      <alignment horizontal="center" vertical="center"/>
    </xf>
    <xf numFmtId="0" fontId="0" fillId="0" borderId="0" xfId="0" applyAlignment="1"/>
    <xf numFmtId="0" fontId="15" fillId="0" borderId="16" xfId="0" applyFont="1" applyBorder="1" applyAlignment="1">
      <alignment vertical="top"/>
    </xf>
    <xf numFmtId="0" fontId="15" fillId="0" borderId="16" xfId="0" applyFont="1" applyBorder="1" applyAlignment="1">
      <alignment vertical="top" wrapTex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14" fillId="0" borderId="6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%20evaluasi%20kinerja%20yanlik%202018%20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le model 2016"/>
      <sheetName val="ROLE MODEL 2018"/>
      <sheetName val="BERITA ACARA 2018"/>
    </sheetNames>
    <sheetDataSet>
      <sheetData sheetId="0"/>
      <sheetData sheetId="1">
        <row r="12">
          <cell r="D12">
            <v>30</v>
          </cell>
          <cell r="G12">
            <v>0</v>
          </cell>
          <cell r="K12">
            <v>0</v>
          </cell>
          <cell r="O12">
            <v>0</v>
          </cell>
        </row>
        <row r="17">
          <cell r="D17">
            <v>10</v>
          </cell>
          <cell r="G17">
            <v>0</v>
          </cell>
          <cell r="K17">
            <v>0</v>
          </cell>
          <cell r="O17">
            <v>0</v>
          </cell>
        </row>
        <row r="22">
          <cell r="D22">
            <v>5</v>
          </cell>
          <cell r="G22">
            <v>0</v>
          </cell>
          <cell r="K22">
            <v>0</v>
          </cell>
          <cell r="O22">
            <v>0</v>
          </cell>
        </row>
        <row r="27">
          <cell r="D27">
            <v>10</v>
          </cell>
          <cell r="G27">
            <v>0</v>
          </cell>
          <cell r="K27">
            <v>0</v>
          </cell>
          <cell r="O27">
            <v>0</v>
          </cell>
        </row>
        <row r="32">
          <cell r="D32">
            <v>0</v>
          </cell>
          <cell r="G32">
            <v>7.5</v>
          </cell>
          <cell r="K32">
            <v>0</v>
          </cell>
          <cell r="O32">
            <v>0</v>
          </cell>
        </row>
        <row r="38">
          <cell r="D38">
            <v>7.5</v>
          </cell>
          <cell r="G38">
            <v>0</v>
          </cell>
          <cell r="K38">
            <v>0</v>
          </cell>
          <cell r="O38">
            <v>0</v>
          </cell>
        </row>
        <row r="41">
          <cell r="D41">
            <v>0</v>
          </cell>
          <cell r="G41">
            <v>0</v>
          </cell>
          <cell r="K41">
            <v>0</v>
          </cell>
          <cell r="O41">
            <v>1.25</v>
          </cell>
        </row>
        <row r="53">
          <cell r="D53">
            <v>13</v>
          </cell>
          <cell r="G53">
            <v>0</v>
          </cell>
          <cell r="K53">
            <v>1</v>
          </cell>
          <cell r="O53">
            <v>0.5</v>
          </cell>
        </row>
        <row r="61">
          <cell r="D61">
            <v>5</v>
          </cell>
          <cell r="G61">
            <v>0</v>
          </cell>
          <cell r="K61">
            <v>0</v>
          </cell>
          <cell r="O61">
            <v>0</v>
          </cell>
        </row>
        <row r="63">
          <cell r="E63">
            <v>90.75</v>
          </cell>
          <cell r="F63" t="str">
            <v>Predikat A ( Pelayanan Prima 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D5" sqref="D5"/>
    </sheetView>
  </sheetViews>
  <sheetFormatPr defaultRowHeight="15"/>
  <cols>
    <col min="1" max="1" width="4.42578125" customWidth="1"/>
    <col min="2" max="2" width="47.85546875" customWidth="1"/>
    <col min="3" max="3" width="9.5703125" customWidth="1"/>
    <col min="4" max="4" width="9.140625" customWidth="1"/>
    <col min="5" max="5" width="9.28515625" customWidth="1"/>
    <col min="6" max="6" width="8.5703125" customWidth="1"/>
  </cols>
  <sheetData>
    <row r="1" spans="1:6">
      <c r="A1" s="227"/>
      <c r="B1" s="228" t="s">
        <v>154</v>
      </c>
      <c r="C1" s="227"/>
      <c r="D1" s="227"/>
      <c r="E1" s="227"/>
      <c r="F1" s="227"/>
    </row>
    <row r="2" spans="1:6">
      <c r="A2" s="227"/>
      <c r="B2" s="228" t="s">
        <v>155</v>
      </c>
      <c r="C2" s="227"/>
      <c r="D2" s="227"/>
      <c r="E2" s="227"/>
      <c r="F2" s="227"/>
    </row>
    <row r="3" spans="1:6">
      <c r="A3" s="227"/>
      <c r="B3" s="227"/>
      <c r="C3" s="227"/>
      <c r="D3" s="227"/>
      <c r="E3" s="227"/>
      <c r="F3" s="227"/>
    </row>
    <row r="4" spans="1:6">
      <c r="A4" s="229" t="s">
        <v>156</v>
      </c>
      <c r="B4" s="229"/>
      <c r="C4" s="229"/>
      <c r="D4" s="227"/>
      <c r="E4" s="227"/>
      <c r="F4" s="227"/>
    </row>
    <row r="5" spans="1:6">
      <c r="A5" s="229" t="s">
        <v>157</v>
      </c>
      <c r="B5" s="229"/>
      <c r="C5" s="229"/>
      <c r="D5" s="227"/>
      <c r="E5" s="227"/>
      <c r="F5" s="227"/>
    </row>
    <row r="6" spans="1:6">
      <c r="A6" s="229" t="s">
        <v>158</v>
      </c>
      <c r="B6" s="229"/>
      <c r="C6" s="229"/>
      <c r="D6" s="227"/>
      <c r="E6" s="227"/>
      <c r="F6" s="227"/>
    </row>
    <row r="7" spans="1:6">
      <c r="A7" s="229"/>
      <c r="B7" s="229"/>
      <c r="C7" s="229"/>
      <c r="D7" s="227"/>
      <c r="E7" s="227"/>
      <c r="F7" s="227"/>
    </row>
    <row r="8" spans="1:6">
      <c r="A8" s="229"/>
      <c r="B8" s="229"/>
      <c r="C8" s="229"/>
      <c r="D8" s="227"/>
      <c r="E8" s="227"/>
      <c r="F8" s="227"/>
    </row>
    <row r="9" spans="1:6">
      <c r="A9" s="230" t="s">
        <v>4</v>
      </c>
      <c r="B9" s="230" t="s">
        <v>159</v>
      </c>
      <c r="C9" s="231" t="s">
        <v>160</v>
      </c>
      <c r="D9" s="232"/>
      <c r="E9" s="233"/>
      <c r="F9" s="234"/>
    </row>
    <row r="10" spans="1:6">
      <c r="A10" s="235"/>
      <c r="B10" s="235"/>
      <c r="C10" s="236" t="s">
        <v>152</v>
      </c>
      <c r="D10" s="237" t="s">
        <v>148</v>
      </c>
      <c r="E10" s="237" t="s">
        <v>144</v>
      </c>
      <c r="F10" s="237" t="s">
        <v>140</v>
      </c>
    </row>
    <row r="11" spans="1:6" s="240" customFormat="1" ht="41.25" customHeight="1">
      <c r="A11" s="238">
        <v>1</v>
      </c>
      <c r="B11" s="238" t="s">
        <v>161</v>
      </c>
      <c r="C11" s="239">
        <f>'[1]ROLE MODEL 2018'!D12</f>
        <v>30</v>
      </c>
      <c r="D11" s="239">
        <f>'[1]ROLE MODEL 2018'!G12</f>
        <v>0</v>
      </c>
      <c r="E11" s="239">
        <f>'[1]ROLE MODEL 2018'!K12</f>
        <v>0</v>
      </c>
      <c r="F11" s="239">
        <f>'[1]ROLE MODEL 2018'!O12</f>
        <v>0</v>
      </c>
    </row>
    <row r="12" spans="1:6" s="240" customFormat="1" ht="41.25" customHeight="1">
      <c r="A12" s="241">
        <v>2</v>
      </c>
      <c r="B12" s="242" t="s">
        <v>162</v>
      </c>
      <c r="C12" s="243">
        <f>'[1]ROLE MODEL 2018'!D17</f>
        <v>10</v>
      </c>
      <c r="D12" s="243">
        <f>'[1]ROLE MODEL 2018'!G17</f>
        <v>0</v>
      </c>
      <c r="E12" s="243">
        <f>'[1]ROLE MODEL 2018'!K17</f>
        <v>0</v>
      </c>
      <c r="F12" s="243">
        <f>'[1]ROLE MODEL 2018'!O17</f>
        <v>0</v>
      </c>
    </row>
    <row r="13" spans="1:6" s="240" customFormat="1" ht="41.25" customHeight="1">
      <c r="A13" s="241">
        <v>3</v>
      </c>
      <c r="B13" s="242" t="s">
        <v>163</v>
      </c>
      <c r="C13" s="243">
        <f>'[1]ROLE MODEL 2018'!D22</f>
        <v>5</v>
      </c>
      <c r="D13" s="243">
        <f>'[1]ROLE MODEL 2018'!G22</f>
        <v>0</v>
      </c>
      <c r="E13" s="243">
        <f>'[1]ROLE MODEL 2018'!K22</f>
        <v>0</v>
      </c>
      <c r="F13" s="243">
        <f>'[1]ROLE MODEL 2018'!O22</f>
        <v>0</v>
      </c>
    </row>
    <row r="14" spans="1:6" s="240" customFormat="1" ht="41.25" customHeight="1">
      <c r="A14" s="241">
        <v>4</v>
      </c>
      <c r="B14" s="242" t="s">
        <v>164</v>
      </c>
      <c r="C14" s="243">
        <f>'[1]ROLE MODEL 2018'!D27</f>
        <v>10</v>
      </c>
      <c r="D14" s="243">
        <f>'[1]ROLE MODEL 2018'!G27</f>
        <v>0</v>
      </c>
      <c r="E14" s="243">
        <f>'[1]ROLE MODEL 2018'!K27</f>
        <v>0</v>
      </c>
      <c r="F14" s="243">
        <f>'[1]ROLE MODEL 2018'!O27</f>
        <v>0</v>
      </c>
    </row>
    <row r="15" spans="1:6" s="240" customFormat="1" ht="41.25" customHeight="1">
      <c r="A15" s="241">
        <v>5</v>
      </c>
      <c r="B15" s="241" t="s">
        <v>165</v>
      </c>
      <c r="C15" s="243">
        <f>'[1]ROLE MODEL 2018'!D32</f>
        <v>0</v>
      </c>
      <c r="D15" s="243">
        <f>'[1]ROLE MODEL 2018'!G32</f>
        <v>7.5</v>
      </c>
      <c r="E15" s="243">
        <f>'[1]ROLE MODEL 2018'!K32</f>
        <v>0</v>
      </c>
      <c r="F15" s="243">
        <f>'[1]ROLE MODEL 2018'!O32</f>
        <v>0</v>
      </c>
    </row>
    <row r="16" spans="1:6" s="240" customFormat="1" ht="41.25" customHeight="1">
      <c r="A16" s="241">
        <v>6</v>
      </c>
      <c r="B16" s="241" t="s">
        <v>166</v>
      </c>
      <c r="C16" s="243">
        <f>'[1]ROLE MODEL 2018'!D38</f>
        <v>7.5</v>
      </c>
      <c r="D16" s="243">
        <f>'[1]ROLE MODEL 2018'!G38</f>
        <v>0</v>
      </c>
      <c r="E16" s="243">
        <f>'[1]ROLE MODEL 2018'!K38</f>
        <v>0</v>
      </c>
      <c r="F16" s="243">
        <f>'[1]ROLE MODEL 2018'!O38</f>
        <v>0</v>
      </c>
    </row>
    <row r="17" spans="1:6" s="240" customFormat="1" ht="41.25" customHeight="1">
      <c r="A17" s="241">
        <v>7</v>
      </c>
      <c r="B17" s="241" t="s">
        <v>167</v>
      </c>
      <c r="C17" s="243">
        <f>'[1]ROLE MODEL 2018'!D41</f>
        <v>0</v>
      </c>
      <c r="D17" s="243">
        <f>'[1]ROLE MODEL 2018'!G41</f>
        <v>0</v>
      </c>
      <c r="E17" s="243">
        <f>'[1]ROLE MODEL 2018'!K41</f>
        <v>0</v>
      </c>
      <c r="F17" s="243">
        <f>'[1]ROLE MODEL 2018'!O41</f>
        <v>1.25</v>
      </c>
    </row>
    <row r="18" spans="1:6" s="240" customFormat="1" ht="41.25" customHeight="1">
      <c r="A18" s="241">
        <v>8</v>
      </c>
      <c r="B18" s="241" t="s">
        <v>168</v>
      </c>
      <c r="C18" s="243">
        <f>'[1]ROLE MODEL 2018'!D53</f>
        <v>13</v>
      </c>
      <c r="D18" s="243">
        <f>'[1]ROLE MODEL 2018'!G53</f>
        <v>0</v>
      </c>
      <c r="E18" s="243">
        <f>'[1]ROLE MODEL 2018'!K53</f>
        <v>1</v>
      </c>
      <c r="F18" s="243">
        <f>'[1]ROLE MODEL 2018'!O53</f>
        <v>0.5</v>
      </c>
    </row>
    <row r="19" spans="1:6" s="240" customFormat="1" ht="41.25" customHeight="1">
      <c r="A19" s="241">
        <v>9</v>
      </c>
      <c r="B19" s="242" t="s">
        <v>169</v>
      </c>
      <c r="C19" s="244">
        <f>'[1]ROLE MODEL 2018'!D61</f>
        <v>5</v>
      </c>
      <c r="D19" s="244">
        <f>'[1]ROLE MODEL 2018'!G61</f>
        <v>0</v>
      </c>
      <c r="E19" s="244">
        <f>'[1]ROLE MODEL 2018'!K61</f>
        <v>0</v>
      </c>
      <c r="F19" s="244">
        <f>'[1]ROLE MODEL 2018'!O61</f>
        <v>0</v>
      </c>
    </row>
    <row r="20" spans="1:6" s="240" customFormat="1" ht="41.25" customHeight="1">
      <c r="A20" s="245"/>
      <c r="B20" s="246" t="s">
        <v>170</v>
      </c>
      <c r="C20" s="247" t="str">
        <f>"Nilai : " &amp; '[1]ROLE MODEL 2018'!E63</f>
        <v>Nilai : 90,75</v>
      </c>
      <c r="D20" s="247"/>
      <c r="E20" s="248" t="str">
        <f>'[1]ROLE MODEL 2018'!F63</f>
        <v>Predikat A ( Pelayanan Prima )</v>
      </c>
      <c r="F20" s="248"/>
    </row>
    <row r="21" spans="1:6">
      <c r="A21" s="227"/>
      <c r="B21" s="227"/>
      <c r="C21" s="227"/>
      <c r="D21" s="227"/>
      <c r="E21" s="227"/>
      <c r="F21" s="227"/>
    </row>
    <row r="22" spans="1:6">
      <c r="A22" s="227" t="s">
        <v>171</v>
      </c>
      <c r="B22" s="227"/>
      <c r="C22" s="227"/>
      <c r="D22" s="227"/>
      <c r="E22" s="227"/>
      <c r="F22" s="227"/>
    </row>
    <row r="23" spans="1:6">
      <c r="A23" s="227"/>
      <c r="B23" s="227"/>
      <c r="C23" s="227"/>
      <c r="D23" s="227"/>
      <c r="E23" s="227"/>
      <c r="F23" s="227"/>
    </row>
    <row r="24" spans="1:6">
      <c r="A24" s="227" t="s">
        <v>172</v>
      </c>
      <c r="B24" s="227"/>
      <c r="C24" s="227"/>
      <c r="D24" s="227" t="s">
        <v>173</v>
      </c>
      <c r="E24" s="227"/>
      <c r="F24" s="227"/>
    </row>
    <row r="25" spans="1:6">
      <c r="A25" s="227"/>
      <c r="B25" s="227"/>
      <c r="C25" s="227"/>
      <c r="D25" s="227" t="s">
        <v>174</v>
      </c>
      <c r="E25" s="227"/>
      <c r="F25" s="227"/>
    </row>
    <row r="26" spans="1:6">
      <c r="A26" s="227">
        <v>1</v>
      </c>
      <c r="B26" s="227" t="s">
        <v>175</v>
      </c>
      <c r="C26" s="227"/>
      <c r="D26" s="227"/>
      <c r="E26" s="227"/>
      <c r="F26" s="227"/>
    </row>
    <row r="27" spans="1:6">
      <c r="A27" s="227">
        <v>2</v>
      </c>
      <c r="B27" s="227" t="s">
        <v>175</v>
      </c>
      <c r="C27" s="227"/>
      <c r="D27" s="227"/>
      <c r="E27" s="227"/>
      <c r="F27" s="227"/>
    </row>
    <row r="28" spans="1:6">
      <c r="A28" s="227">
        <v>3</v>
      </c>
      <c r="B28" s="227" t="s">
        <v>175</v>
      </c>
      <c r="C28" s="227"/>
      <c r="D28" s="227"/>
      <c r="E28" s="227"/>
      <c r="F28" s="227"/>
    </row>
    <row r="29" spans="1:6">
      <c r="A29" s="227"/>
      <c r="B29" s="227"/>
      <c r="C29" s="227"/>
      <c r="D29" s="227"/>
      <c r="E29" s="227"/>
      <c r="F29" s="227"/>
    </row>
    <row r="30" spans="1:6">
      <c r="A30" s="227"/>
      <c r="B30" s="227"/>
      <c r="C30" s="227"/>
      <c r="D30" s="227"/>
      <c r="E30" s="227"/>
      <c r="F30" s="227"/>
    </row>
    <row r="31" spans="1:6">
      <c r="A31" s="227"/>
      <c r="B31" s="227"/>
      <c r="C31" s="227"/>
      <c r="D31" s="227"/>
      <c r="E31" s="227"/>
      <c r="F31" s="227"/>
    </row>
    <row r="32" spans="1:6">
      <c r="A32" s="227"/>
      <c r="B32" s="227"/>
      <c r="C32" s="227"/>
      <c r="D32" s="227"/>
      <c r="E32" s="227"/>
      <c r="F32" s="227"/>
    </row>
  </sheetData>
  <mergeCells count="2">
    <mergeCell ref="C20:D20"/>
    <mergeCell ref="E20:F20"/>
  </mergeCells>
  <pageMargins left="0.70866141732283472" right="0.31496062992125984" top="0.74803149606299213" bottom="0.74803149606299213" header="0.31496062992125984" footer="0.31496062992125984"/>
  <pageSetup paperSize="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5"/>
  <sheetViews>
    <sheetView zoomScale="115" zoomScaleNormal="115" zoomScaleSheetLayoutView="130" zoomScalePageLayoutView="70" workbookViewId="0">
      <selection activeCell="N45" sqref="N45"/>
    </sheetView>
  </sheetViews>
  <sheetFormatPr defaultRowHeight="15"/>
  <cols>
    <col min="1" max="1" width="3.5703125" bestFit="1" customWidth="1"/>
    <col min="2" max="2" width="33" customWidth="1"/>
    <col min="3" max="3" width="23" customWidth="1"/>
    <col min="4" max="4" width="6.42578125" customWidth="1"/>
    <col min="5" max="5" width="11" bestFit="1" customWidth="1"/>
    <col min="6" max="6" width="20.85546875" customWidth="1"/>
    <col min="7" max="7" width="3.140625" bestFit="1" customWidth="1"/>
    <col min="8" max="8" width="5.28515625" bestFit="1" customWidth="1"/>
    <col min="9" max="9" width="5.85546875" bestFit="1" customWidth="1"/>
    <col min="10" max="10" width="21.7109375" bestFit="1" customWidth="1"/>
    <col min="11" max="11" width="3.140625" bestFit="1" customWidth="1"/>
    <col min="12" max="12" width="4.140625" customWidth="1"/>
    <col min="13" max="13" width="4.5703125" customWidth="1"/>
    <col min="14" max="14" width="21.7109375" bestFit="1" customWidth="1"/>
    <col min="15" max="15" width="3" customWidth="1"/>
    <col min="16" max="16" width="5.28515625" bestFit="1" customWidth="1"/>
    <col min="17" max="17" width="5.7109375" bestFit="1" customWidth="1"/>
    <col min="18" max="18" width="32.28515625" customWidth="1"/>
  </cols>
  <sheetData>
    <row r="1" spans="1:18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8">
      <c r="B2" t="s">
        <v>0</v>
      </c>
      <c r="C2" t="s">
        <v>1</v>
      </c>
    </row>
    <row r="3" spans="1:18" ht="15.75" customHeight="1">
      <c r="B3" t="s">
        <v>2</v>
      </c>
      <c r="C3" s="1" t="s">
        <v>3</v>
      </c>
    </row>
    <row r="4" spans="1:18">
      <c r="A4" s="222" t="s">
        <v>4</v>
      </c>
      <c r="B4" s="222" t="s">
        <v>5</v>
      </c>
      <c r="C4" s="224" t="s">
        <v>6</v>
      </c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6"/>
      <c r="R4" s="2"/>
    </row>
    <row r="5" spans="1:18">
      <c r="A5" s="223"/>
      <c r="B5" s="223"/>
      <c r="C5" s="3" t="s">
        <v>7</v>
      </c>
      <c r="D5" s="184" t="s">
        <v>8</v>
      </c>
      <c r="E5" s="153" t="s">
        <v>9</v>
      </c>
      <c r="F5" s="4" t="s">
        <v>7</v>
      </c>
      <c r="G5" s="190" t="s">
        <v>8</v>
      </c>
      <c r="H5" s="191"/>
      <c r="I5" s="155" t="s">
        <v>9</v>
      </c>
      <c r="J5" s="5" t="s">
        <v>7</v>
      </c>
      <c r="K5" s="182" t="s">
        <v>8</v>
      </c>
      <c r="L5" s="183"/>
      <c r="M5" s="157" t="s">
        <v>9</v>
      </c>
      <c r="N5" s="6" t="s">
        <v>7</v>
      </c>
      <c r="O5" s="187" t="s">
        <v>8</v>
      </c>
      <c r="P5" s="188"/>
      <c r="Q5" s="141" t="s">
        <v>9</v>
      </c>
      <c r="R5" s="7" t="s">
        <v>10</v>
      </c>
    </row>
    <row r="6" spans="1:18" ht="13.5" customHeight="1">
      <c r="A6" s="8" t="s">
        <v>11</v>
      </c>
      <c r="B6" s="9" t="s">
        <v>12</v>
      </c>
      <c r="C6" s="3" t="s">
        <v>13</v>
      </c>
      <c r="D6" s="185"/>
      <c r="E6" s="154"/>
      <c r="F6" s="4" t="s">
        <v>14</v>
      </c>
      <c r="G6" s="192"/>
      <c r="H6" s="193"/>
      <c r="I6" s="156"/>
      <c r="J6" s="5" t="s">
        <v>15</v>
      </c>
      <c r="K6" s="143"/>
      <c r="L6" s="144"/>
      <c r="M6" s="158"/>
      <c r="N6" s="6" t="s">
        <v>16</v>
      </c>
      <c r="O6" s="186"/>
      <c r="P6" s="189"/>
      <c r="Q6" s="142"/>
      <c r="R6" s="10"/>
    </row>
    <row r="7" spans="1:18" ht="73.5" customHeight="1">
      <c r="A7" s="11">
        <v>1</v>
      </c>
      <c r="B7" s="12" t="s">
        <v>17</v>
      </c>
      <c r="C7" s="13" t="s">
        <v>18</v>
      </c>
      <c r="D7" s="14" t="s">
        <v>19</v>
      </c>
      <c r="E7" s="15">
        <f>IF(D7="x",100% * 18,0)</f>
        <v>18</v>
      </c>
      <c r="F7" s="13" t="s">
        <v>20</v>
      </c>
      <c r="G7" s="147"/>
      <c r="H7" s="148"/>
      <c r="I7" s="15">
        <v>0</v>
      </c>
      <c r="J7" s="13" t="s">
        <v>21</v>
      </c>
      <c r="K7" s="147"/>
      <c r="L7" s="148"/>
      <c r="M7" s="15">
        <v>0</v>
      </c>
      <c r="N7" s="13" t="s">
        <v>22</v>
      </c>
      <c r="O7" s="147"/>
      <c r="P7" s="148"/>
      <c r="Q7" s="15">
        <f>IF(O7="x",25% * 18,0)</f>
        <v>0</v>
      </c>
      <c r="R7" s="16" t="s">
        <v>23</v>
      </c>
    </row>
    <row r="8" spans="1:18">
      <c r="A8" s="149" t="s">
        <v>5</v>
      </c>
      <c r="B8" s="150"/>
      <c r="C8" s="3" t="s">
        <v>7</v>
      </c>
      <c r="D8" s="184" t="s">
        <v>8</v>
      </c>
      <c r="E8" s="153" t="s">
        <v>9</v>
      </c>
      <c r="F8" s="4" t="s">
        <v>7</v>
      </c>
      <c r="G8" s="190" t="s">
        <v>8</v>
      </c>
      <c r="H8" s="191"/>
      <c r="I8" s="155" t="s">
        <v>9</v>
      </c>
      <c r="J8" s="5" t="s">
        <v>7</v>
      </c>
      <c r="K8" s="182" t="s">
        <v>8</v>
      </c>
      <c r="L8" s="183"/>
      <c r="M8" s="157" t="s">
        <v>9</v>
      </c>
      <c r="N8" s="6" t="s">
        <v>7</v>
      </c>
      <c r="O8" s="187" t="s">
        <v>8</v>
      </c>
      <c r="P8" s="188"/>
      <c r="Q8" s="141" t="s">
        <v>9</v>
      </c>
      <c r="R8" s="17"/>
    </row>
    <row r="9" spans="1:18">
      <c r="A9" s="151"/>
      <c r="B9" s="152"/>
      <c r="C9" s="3" t="s">
        <v>13</v>
      </c>
      <c r="D9" s="185"/>
      <c r="E9" s="154"/>
      <c r="F9" s="4" t="s">
        <v>14</v>
      </c>
      <c r="G9" s="192"/>
      <c r="H9" s="193"/>
      <c r="I9" s="156"/>
      <c r="J9" s="18" t="s">
        <v>15</v>
      </c>
      <c r="K9" s="143"/>
      <c r="L9" s="144"/>
      <c r="M9" s="158"/>
      <c r="N9" s="6" t="s">
        <v>16</v>
      </c>
      <c r="O9" s="186"/>
      <c r="P9" s="189"/>
      <c r="Q9" s="142"/>
      <c r="R9" s="19"/>
    </row>
    <row r="10" spans="1:18" ht="27" customHeight="1">
      <c r="A10" s="20">
        <v>2</v>
      </c>
      <c r="B10" s="215" t="s">
        <v>24</v>
      </c>
      <c r="C10" s="218" t="s">
        <v>25</v>
      </c>
      <c r="D10" s="209" t="s">
        <v>19</v>
      </c>
      <c r="E10" s="207">
        <f>IF(D10="x",100% * 12,0)</f>
        <v>12</v>
      </c>
      <c r="F10" s="218" t="s">
        <v>26</v>
      </c>
      <c r="G10" s="209"/>
      <c r="H10" s="210"/>
      <c r="I10" s="207">
        <f>IF(G10="x",75% * 12,0)</f>
        <v>0</v>
      </c>
      <c r="J10" s="21" t="s">
        <v>27</v>
      </c>
      <c r="K10" s="209"/>
      <c r="L10" s="210"/>
      <c r="M10" s="207">
        <f>IF(K10="x",50% * 12,0)</f>
        <v>0</v>
      </c>
      <c r="N10" s="22" t="s">
        <v>28</v>
      </c>
      <c r="O10" s="209"/>
      <c r="P10" s="210"/>
      <c r="Q10" s="207">
        <f>IF(O10="x",25% * 12,0)</f>
        <v>0</v>
      </c>
      <c r="R10" s="213" t="s">
        <v>29</v>
      </c>
    </row>
    <row r="11" spans="1:18" ht="39.75" customHeight="1">
      <c r="A11" s="23"/>
      <c r="B11" s="216"/>
      <c r="C11" s="219"/>
      <c r="D11" s="211"/>
      <c r="E11" s="208"/>
      <c r="F11" s="220"/>
      <c r="G11" s="211"/>
      <c r="H11" s="212"/>
      <c r="I11" s="208"/>
      <c r="J11" s="23"/>
      <c r="K11" s="211"/>
      <c r="L11" s="212"/>
      <c r="M11" s="208"/>
      <c r="N11" s="24"/>
      <c r="O11" s="211"/>
      <c r="P11" s="212"/>
      <c r="Q11" s="208"/>
      <c r="R11" s="214"/>
    </row>
    <row r="12" spans="1:18">
      <c r="A12" s="25"/>
      <c r="B12" s="217"/>
      <c r="C12" s="26" t="s">
        <v>30</v>
      </c>
      <c r="D12" s="138">
        <f>E7+E10</f>
        <v>30</v>
      </c>
      <c r="E12" s="139"/>
      <c r="F12" s="26" t="s">
        <v>30</v>
      </c>
      <c r="G12" s="138">
        <f>I7+I10</f>
        <v>0</v>
      </c>
      <c r="H12" s="140"/>
      <c r="I12" s="139"/>
      <c r="J12" s="26" t="s">
        <v>30</v>
      </c>
      <c r="K12" s="138">
        <f>M7+M10</f>
        <v>0</v>
      </c>
      <c r="L12" s="140"/>
      <c r="M12" s="139"/>
      <c r="N12" s="26" t="s">
        <v>30</v>
      </c>
      <c r="O12" s="138">
        <f>Q7+Q10</f>
        <v>0</v>
      </c>
      <c r="P12" s="140"/>
      <c r="Q12" s="139"/>
      <c r="R12" s="17"/>
    </row>
    <row r="13" spans="1:18" ht="18" customHeight="1">
      <c r="A13" s="27" t="s">
        <v>31</v>
      </c>
      <c r="B13" s="204" t="s">
        <v>32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6"/>
      <c r="R13" s="17"/>
    </row>
    <row r="14" spans="1:18" ht="15.75" customHeight="1">
      <c r="A14" s="149" t="s">
        <v>5</v>
      </c>
      <c r="B14" s="150"/>
      <c r="C14" s="3" t="s">
        <v>7</v>
      </c>
      <c r="D14" s="184" t="s">
        <v>8</v>
      </c>
      <c r="E14" s="153" t="s">
        <v>9</v>
      </c>
      <c r="F14" s="4" t="s">
        <v>7</v>
      </c>
      <c r="G14" s="190" t="s">
        <v>8</v>
      </c>
      <c r="H14" s="191"/>
      <c r="I14" s="155" t="s">
        <v>9</v>
      </c>
      <c r="J14" s="5" t="s">
        <v>7</v>
      </c>
      <c r="K14" s="182" t="s">
        <v>8</v>
      </c>
      <c r="L14" s="183"/>
      <c r="M14" s="157" t="s">
        <v>9</v>
      </c>
      <c r="N14" s="6" t="s">
        <v>7</v>
      </c>
      <c r="O14" s="187" t="s">
        <v>8</v>
      </c>
      <c r="P14" s="188"/>
      <c r="Q14" s="141" t="s">
        <v>9</v>
      </c>
      <c r="R14" s="17"/>
    </row>
    <row r="15" spans="1:18" ht="15.75" customHeight="1">
      <c r="A15" s="151"/>
      <c r="B15" s="152"/>
      <c r="C15" s="28" t="s">
        <v>13</v>
      </c>
      <c r="D15" s="185"/>
      <c r="E15" s="154"/>
      <c r="F15" s="4" t="s">
        <v>14</v>
      </c>
      <c r="G15" s="192"/>
      <c r="H15" s="193"/>
      <c r="I15" s="156"/>
      <c r="J15" s="18" t="s">
        <v>15</v>
      </c>
      <c r="K15" s="143"/>
      <c r="L15" s="144"/>
      <c r="M15" s="158"/>
      <c r="N15" s="6" t="s">
        <v>16</v>
      </c>
      <c r="O15" s="186"/>
      <c r="P15" s="189"/>
      <c r="Q15" s="142"/>
      <c r="R15" s="17"/>
    </row>
    <row r="16" spans="1:18" ht="38.25" customHeight="1">
      <c r="A16" s="29">
        <v>1</v>
      </c>
      <c r="B16" s="30" t="s">
        <v>33</v>
      </c>
      <c r="C16" s="31" t="s">
        <v>34</v>
      </c>
      <c r="D16" s="32" t="s">
        <v>19</v>
      </c>
      <c r="E16" s="33">
        <f>IF(D16="x",100% * 10,0)</f>
        <v>10</v>
      </c>
      <c r="F16" s="31" t="s">
        <v>35</v>
      </c>
      <c r="G16" s="147"/>
      <c r="H16" s="148"/>
      <c r="I16" s="33">
        <f>IF(G16="x",75% * 10,0)</f>
        <v>0</v>
      </c>
      <c r="J16" s="31" t="s">
        <v>36</v>
      </c>
      <c r="K16" s="147"/>
      <c r="L16" s="148"/>
      <c r="M16" s="33">
        <f>IF(K16="x",50% * 10,0)</f>
        <v>0</v>
      </c>
      <c r="N16" s="31" t="s">
        <v>37</v>
      </c>
      <c r="O16" s="147"/>
      <c r="P16" s="148"/>
      <c r="Q16" s="33">
        <f>IF(O16="x",25% * 10,0)</f>
        <v>0</v>
      </c>
      <c r="R16" s="34" t="s">
        <v>38</v>
      </c>
    </row>
    <row r="17" spans="1:18">
      <c r="A17" s="35"/>
      <c r="B17" s="36"/>
      <c r="C17" s="37" t="s">
        <v>39</v>
      </c>
      <c r="D17" s="138">
        <f>E16</f>
        <v>10</v>
      </c>
      <c r="E17" s="139"/>
      <c r="F17" s="37" t="s">
        <v>39</v>
      </c>
      <c r="G17" s="138">
        <f>I16</f>
        <v>0</v>
      </c>
      <c r="H17" s="140"/>
      <c r="I17" s="139"/>
      <c r="J17" s="37" t="s">
        <v>39</v>
      </c>
      <c r="K17" s="138">
        <f>M16</f>
        <v>0</v>
      </c>
      <c r="L17" s="140"/>
      <c r="M17" s="139"/>
      <c r="N17" s="37" t="s">
        <v>39</v>
      </c>
      <c r="O17" s="138">
        <f>Q16</f>
        <v>0</v>
      </c>
      <c r="P17" s="140"/>
      <c r="Q17" s="139"/>
      <c r="R17" s="17"/>
    </row>
    <row r="18" spans="1:18">
      <c r="A18" s="149" t="s">
        <v>5</v>
      </c>
      <c r="B18" s="150"/>
      <c r="C18" s="3" t="s">
        <v>7</v>
      </c>
      <c r="D18" s="184" t="s">
        <v>8</v>
      </c>
      <c r="E18" s="153" t="s">
        <v>9</v>
      </c>
      <c r="F18" s="4" t="s">
        <v>7</v>
      </c>
      <c r="G18" s="190" t="s">
        <v>8</v>
      </c>
      <c r="H18" s="191"/>
      <c r="I18" s="155" t="s">
        <v>9</v>
      </c>
      <c r="J18" s="5" t="s">
        <v>7</v>
      </c>
      <c r="K18" s="182" t="s">
        <v>8</v>
      </c>
      <c r="L18" s="183"/>
      <c r="M18" s="157" t="s">
        <v>9</v>
      </c>
      <c r="N18" s="6" t="s">
        <v>7</v>
      </c>
      <c r="O18" s="187" t="s">
        <v>8</v>
      </c>
      <c r="P18" s="188"/>
      <c r="Q18" s="141" t="s">
        <v>9</v>
      </c>
      <c r="R18" s="17"/>
    </row>
    <row r="19" spans="1:18">
      <c r="A19" s="151"/>
      <c r="B19" s="152"/>
      <c r="C19" s="28" t="s">
        <v>13</v>
      </c>
      <c r="D19" s="185"/>
      <c r="E19" s="154"/>
      <c r="F19" s="4" t="s">
        <v>14</v>
      </c>
      <c r="G19" s="200"/>
      <c r="H19" s="201"/>
      <c r="I19" s="164"/>
      <c r="J19" s="5" t="s">
        <v>15</v>
      </c>
      <c r="K19" s="202"/>
      <c r="L19" s="203"/>
      <c r="M19" s="159"/>
      <c r="N19" s="6" t="s">
        <v>16</v>
      </c>
      <c r="O19" s="198"/>
      <c r="P19" s="199"/>
      <c r="Q19" s="160"/>
      <c r="R19" s="17"/>
    </row>
    <row r="20" spans="1:18">
      <c r="A20" s="38" t="s">
        <v>40</v>
      </c>
      <c r="B20" s="39" t="s">
        <v>41</v>
      </c>
      <c r="C20" s="39"/>
      <c r="D20" s="39"/>
      <c r="E20" s="39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1"/>
      <c r="R20" s="17"/>
    </row>
    <row r="21" spans="1:18" ht="34.5" customHeight="1">
      <c r="A21" s="42" t="s">
        <v>40</v>
      </c>
      <c r="B21" s="30" t="s">
        <v>42</v>
      </c>
      <c r="C21" s="31" t="s">
        <v>43</v>
      </c>
      <c r="D21" s="43" t="s">
        <v>44</v>
      </c>
      <c r="E21" s="44">
        <f>IF(D21="x",100% *5,0)</f>
        <v>5</v>
      </c>
      <c r="F21" s="34" t="s">
        <v>45</v>
      </c>
      <c r="G21" s="147"/>
      <c r="H21" s="148"/>
      <c r="I21" s="44">
        <f>IF(G21="x",75% *5,0)</f>
        <v>0</v>
      </c>
      <c r="J21" s="34" t="s">
        <v>46</v>
      </c>
      <c r="K21" s="147"/>
      <c r="L21" s="148"/>
      <c r="M21" s="44">
        <f>IF(K21="x",50% *5,0)</f>
        <v>0</v>
      </c>
      <c r="N21" s="34" t="s">
        <v>47</v>
      </c>
      <c r="O21" s="147"/>
      <c r="P21" s="148"/>
      <c r="Q21" s="44">
        <f>IF(O21="x",25% *5,0)</f>
        <v>0</v>
      </c>
      <c r="R21" s="17"/>
    </row>
    <row r="22" spans="1:18" ht="18.75" customHeight="1">
      <c r="A22" s="35"/>
      <c r="B22" s="36"/>
      <c r="C22" s="37" t="s">
        <v>48</v>
      </c>
      <c r="D22" s="138">
        <f>E21</f>
        <v>5</v>
      </c>
      <c r="E22" s="139"/>
      <c r="F22" s="37" t="s">
        <v>48</v>
      </c>
      <c r="G22" s="138">
        <f>I21</f>
        <v>0</v>
      </c>
      <c r="H22" s="140"/>
      <c r="I22" s="139"/>
      <c r="J22" s="37" t="s">
        <v>48</v>
      </c>
      <c r="K22" s="138">
        <f>M21</f>
        <v>0</v>
      </c>
      <c r="L22" s="140"/>
      <c r="M22" s="139"/>
      <c r="N22" s="37" t="s">
        <v>48</v>
      </c>
      <c r="O22" s="138">
        <f>Q21</f>
        <v>0</v>
      </c>
      <c r="P22" s="140"/>
      <c r="Q22" s="139"/>
      <c r="R22" s="45" t="s">
        <v>49</v>
      </c>
    </row>
    <row r="23" spans="1:18">
      <c r="A23" s="196" t="s">
        <v>5</v>
      </c>
      <c r="B23" s="196"/>
      <c r="C23" s="28" t="s">
        <v>7</v>
      </c>
      <c r="D23" s="184" t="s">
        <v>8</v>
      </c>
      <c r="E23" s="153" t="s">
        <v>9</v>
      </c>
      <c r="F23" s="46" t="s">
        <v>7</v>
      </c>
      <c r="G23" s="190" t="s">
        <v>8</v>
      </c>
      <c r="H23" s="191"/>
      <c r="I23" s="197" t="s">
        <v>9</v>
      </c>
      <c r="J23" s="18" t="s">
        <v>7</v>
      </c>
      <c r="K23" s="182" t="s">
        <v>8</v>
      </c>
      <c r="L23" s="183"/>
      <c r="M23" s="194" t="s">
        <v>9</v>
      </c>
      <c r="N23" s="47" t="s">
        <v>7</v>
      </c>
      <c r="O23" s="187" t="s">
        <v>8</v>
      </c>
      <c r="P23" s="188"/>
      <c r="Q23" s="195" t="s">
        <v>9</v>
      </c>
      <c r="R23" s="17"/>
    </row>
    <row r="24" spans="1:18">
      <c r="A24" s="196"/>
      <c r="B24" s="196"/>
      <c r="C24" s="28" t="s">
        <v>13</v>
      </c>
      <c r="D24" s="185"/>
      <c r="E24" s="154"/>
      <c r="F24" s="46" t="s">
        <v>14</v>
      </c>
      <c r="G24" s="192"/>
      <c r="H24" s="193"/>
      <c r="I24" s="197"/>
      <c r="J24" s="18" t="s">
        <v>15</v>
      </c>
      <c r="K24" s="143"/>
      <c r="L24" s="144"/>
      <c r="M24" s="194"/>
      <c r="N24" s="47" t="s">
        <v>16</v>
      </c>
      <c r="O24" s="186"/>
      <c r="P24" s="189"/>
      <c r="Q24" s="195"/>
      <c r="R24" s="17"/>
    </row>
    <row r="25" spans="1:18">
      <c r="A25" s="38" t="s">
        <v>50</v>
      </c>
      <c r="B25" s="48" t="s">
        <v>51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17"/>
    </row>
    <row r="26" spans="1:18" ht="57.75" customHeight="1">
      <c r="A26" s="11">
        <v>1</v>
      </c>
      <c r="B26" s="49" t="s">
        <v>52</v>
      </c>
      <c r="C26" s="50" t="s">
        <v>53</v>
      </c>
      <c r="D26" s="14" t="s">
        <v>19</v>
      </c>
      <c r="E26" s="51">
        <f>IF(D26="x",10,0)</f>
        <v>10</v>
      </c>
      <c r="F26" s="50" t="s">
        <v>54</v>
      </c>
      <c r="G26" s="147"/>
      <c r="H26" s="148"/>
      <c r="I26" s="51">
        <f>IF(G26="x",7.5,0)</f>
        <v>0</v>
      </c>
      <c r="J26" s="50" t="s">
        <v>55</v>
      </c>
      <c r="K26" s="147"/>
      <c r="L26" s="148"/>
      <c r="M26" s="51">
        <f>IF(K26="x",5,0)</f>
        <v>0</v>
      </c>
      <c r="N26" s="50" t="s">
        <v>56</v>
      </c>
      <c r="O26" s="147"/>
      <c r="P26" s="148"/>
      <c r="Q26" s="51">
        <f>IF(O26="x",2.5,0)</f>
        <v>0</v>
      </c>
      <c r="R26" s="17"/>
    </row>
    <row r="27" spans="1:18" ht="21.75" customHeight="1">
      <c r="A27" s="35"/>
      <c r="B27" s="36"/>
      <c r="C27" s="26" t="s">
        <v>57</v>
      </c>
      <c r="D27" s="138">
        <f>E26</f>
        <v>10</v>
      </c>
      <c r="E27" s="139"/>
      <c r="F27" s="26" t="s">
        <v>57</v>
      </c>
      <c r="G27" s="138">
        <f>I26</f>
        <v>0</v>
      </c>
      <c r="H27" s="140"/>
      <c r="I27" s="139"/>
      <c r="J27" s="26" t="s">
        <v>57</v>
      </c>
      <c r="K27" s="138">
        <f>M26</f>
        <v>0</v>
      </c>
      <c r="L27" s="140"/>
      <c r="M27" s="139"/>
      <c r="N27" s="26" t="s">
        <v>57</v>
      </c>
      <c r="O27" s="138">
        <f>Q26</f>
        <v>0</v>
      </c>
      <c r="P27" s="140"/>
      <c r="Q27" s="139"/>
      <c r="R27" s="52" t="s">
        <v>58</v>
      </c>
    </row>
    <row r="28" spans="1:18">
      <c r="A28" s="149" t="s">
        <v>5</v>
      </c>
      <c r="B28" s="150"/>
      <c r="C28" s="3" t="s">
        <v>7</v>
      </c>
      <c r="D28" s="184" t="s">
        <v>8</v>
      </c>
      <c r="E28" s="153" t="s">
        <v>9</v>
      </c>
      <c r="F28" s="46" t="s">
        <v>7</v>
      </c>
      <c r="G28" s="190" t="s">
        <v>8</v>
      </c>
      <c r="H28" s="191"/>
      <c r="I28" s="155" t="s">
        <v>9</v>
      </c>
      <c r="J28" s="18" t="s">
        <v>7</v>
      </c>
      <c r="K28" s="182" t="s">
        <v>8</v>
      </c>
      <c r="L28" s="183"/>
      <c r="M28" s="157" t="s">
        <v>9</v>
      </c>
      <c r="N28" s="47" t="s">
        <v>7</v>
      </c>
      <c r="O28" s="187" t="s">
        <v>8</v>
      </c>
      <c r="P28" s="188"/>
      <c r="Q28" s="141" t="s">
        <v>9</v>
      </c>
      <c r="R28" s="17"/>
    </row>
    <row r="29" spans="1:18">
      <c r="A29" s="161"/>
      <c r="B29" s="162"/>
      <c r="C29" s="28" t="s">
        <v>13</v>
      </c>
      <c r="D29" s="185"/>
      <c r="E29" s="154"/>
      <c r="F29" s="46" t="s">
        <v>14</v>
      </c>
      <c r="G29" s="192"/>
      <c r="H29" s="193"/>
      <c r="I29" s="156"/>
      <c r="J29" s="18" t="s">
        <v>15</v>
      </c>
      <c r="K29" s="143"/>
      <c r="L29" s="144"/>
      <c r="M29" s="158"/>
      <c r="N29" s="47" t="s">
        <v>16</v>
      </c>
      <c r="O29" s="186"/>
      <c r="P29" s="189"/>
      <c r="Q29" s="142"/>
      <c r="R29" s="17"/>
    </row>
    <row r="30" spans="1:18">
      <c r="A30" s="53" t="s">
        <v>59</v>
      </c>
      <c r="B30" s="54" t="s">
        <v>60</v>
      </c>
      <c r="C30" s="55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56"/>
      <c r="R30" s="17"/>
    </row>
    <row r="31" spans="1:18" ht="65.25" customHeight="1">
      <c r="A31" s="11">
        <v>1</v>
      </c>
      <c r="B31" s="12" t="s">
        <v>61</v>
      </c>
      <c r="C31" s="13" t="s">
        <v>62</v>
      </c>
      <c r="D31" s="57"/>
      <c r="E31" s="58">
        <f>IF(D31="x",10,0)</f>
        <v>0</v>
      </c>
      <c r="F31" s="13" t="s">
        <v>63</v>
      </c>
      <c r="G31" s="147" t="s">
        <v>19</v>
      </c>
      <c r="H31" s="148"/>
      <c r="I31" s="58">
        <f>IF(G31="x",7.5,0)</f>
        <v>7.5</v>
      </c>
      <c r="J31" s="13" t="s">
        <v>64</v>
      </c>
      <c r="K31" s="147"/>
      <c r="L31" s="148"/>
      <c r="M31" s="58">
        <f>IF(K31="x",5,0)</f>
        <v>0</v>
      </c>
      <c r="N31" s="13" t="s">
        <v>65</v>
      </c>
      <c r="O31" s="147"/>
      <c r="P31" s="148"/>
      <c r="Q31" s="58">
        <f>IF(O31="x",2.5,0)</f>
        <v>0</v>
      </c>
      <c r="R31" s="52" t="s">
        <v>66</v>
      </c>
    </row>
    <row r="32" spans="1:18" ht="14.25" customHeight="1">
      <c r="A32" s="59"/>
      <c r="B32" s="60"/>
      <c r="C32" s="37" t="s">
        <v>67</v>
      </c>
      <c r="D32" s="138">
        <f>E31</f>
        <v>0</v>
      </c>
      <c r="E32" s="139"/>
      <c r="F32" s="37" t="s">
        <v>67</v>
      </c>
      <c r="G32" s="138">
        <f>I31</f>
        <v>7.5</v>
      </c>
      <c r="H32" s="140"/>
      <c r="I32" s="139"/>
      <c r="J32" s="37" t="s">
        <v>67</v>
      </c>
      <c r="K32" s="138">
        <f>M31</f>
        <v>0</v>
      </c>
      <c r="L32" s="140"/>
      <c r="M32" s="139"/>
      <c r="N32" s="37" t="s">
        <v>67</v>
      </c>
      <c r="O32" s="138">
        <f>Q31</f>
        <v>0</v>
      </c>
      <c r="P32" s="140"/>
      <c r="Q32" s="139"/>
      <c r="R32" s="61" t="s">
        <v>68</v>
      </c>
    </row>
    <row r="33" spans="1:18" ht="18" customHeight="1">
      <c r="A33" s="149" t="s">
        <v>5</v>
      </c>
      <c r="B33" s="150"/>
      <c r="C33" s="3" t="s">
        <v>7</v>
      </c>
      <c r="D33" s="184" t="s">
        <v>8</v>
      </c>
      <c r="E33" s="153" t="s">
        <v>9</v>
      </c>
      <c r="F33" s="4" t="s">
        <v>7</v>
      </c>
      <c r="G33" s="155" t="s">
        <v>8</v>
      </c>
      <c r="H33" s="155" t="s">
        <v>69</v>
      </c>
      <c r="I33" s="155" t="s">
        <v>9</v>
      </c>
      <c r="J33" s="5" t="s">
        <v>7</v>
      </c>
      <c r="K33" s="182" t="s">
        <v>8</v>
      </c>
      <c r="L33" s="183"/>
      <c r="M33" s="157" t="s">
        <v>9</v>
      </c>
      <c r="N33" s="6" t="s">
        <v>7</v>
      </c>
      <c r="O33" s="141" t="s">
        <v>8</v>
      </c>
      <c r="P33" s="141" t="s">
        <v>69</v>
      </c>
      <c r="Q33" s="141" t="s">
        <v>9</v>
      </c>
      <c r="R33" s="24"/>
    </row>
    <row r="34" spans="1:18" ht="13.5" customHeight="1">
      <c r="A34" s="151"/>
      <c r="B34" s="152"/>
      <c r="C34" s="28" t="s">
        <v>13</v>
      </c>
      <c r="D34" s="185"/>
      <c r="E34" s="154"/>
      <c r="F34" s="62" t="s">
        <v>14</v>
      </c>
      <c r="G34" s="156"/>
      <c r="H34" s="156"/>
      <c r="I34" s="156"/>
      <c r="J34" s="63" t="s">
        <v>15</v>
      </c>
      <c r="K34" s="143"/>
      <c r="L34" s="144"/>
      <c r="M34" s="158"/>
      <c r="N34" s="64" t="s">
        <v>16</v>
      </c>
      <c r="O34" s="142"/>
      <c r="P34" s="142"/>
      <c r="Q34" s="186"/>
      <c r="R34" s="24"/>
    </row>
    <row r="35" spans="1:18" ht="16.5" customHeight="1">
      <c r="A35" s="53" t="s">
        <v>70</v>
      </c>
      <c r="B35" s="54" t="s">
        <v>71</v>
      </c>
      <c r="C35" s="55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56"/>
      <c r="R35" s="19"/>
    </row>
    <row r="36" spans="1:18" ht="55.5" customHeight="1">
      <c r="A36" s="11">
        <v>1</v>
      </c>
      <c r="B36" s="12" t="s">
        <v>72</v>
      </c>
      <c r="C36" s="13" t="s">
        <v>73</v>
      </c>
      <c r="D36" s="58" t="s">
        <v>19</v>
      </c>
      <c r="E36" s="58">
        <f>IF(D36="x",100% * 7.5,0)</f>
        <v>7.5</v>
      </c>
      <c r="F36" s="13" t="s">
        <v>74</v>
      </c>
      <c r="G36" s="147"/>
      <c r="H36" s="148"/>
      <c r="I36" s="58">
        <f>IF(G36="x",75% * 7.5,0)</f>
        <v>0</v>
      </c>
      <c r="J36" s="13" t="s">
        <v>75</v>
      </c>
      <c r="K36" s="147"/>
      <c r="L36" s="148"/>
      <c r="M36" s="58">
        <f>IF(K36="x",50% * 7.5,0)</f>
        <v>0</v>
      </c>
      <c r="N36" s="13" t="s">
        <v>76</v>
      </c>
      <c r="O36" s="147"/>
      <c r="P36" s="148"/>
      <c r="Q36" s="58">
        <f>IF(O36="x",25% * 7.5,0)</f>
        <v>0</v>
      </c>
      <c r="R36" s="52"/>
    </row>
    <row r="37" spans="1:18" ht="27.75" customHeight="1">
      <c r="A37" s="11">
        <v>2</v>
      </c>
      <c r="B37" s="12" t="s">
        <v>77</v>
      </c>
      <c r="C37" s="13" t="s">
        <v>78</v>
      </c>
      <c r="D37" s="58"/>
      <c r="E37" s="58">
        <f>IF(D37="x",100% * 2.5,0)</f>
        <v>0</v>
      </c>
      <c r="F37" s="13" t="s">
        <v>79</v>
      </c>
      <c r="G37" s="147"/>
      <c r="H37" s="148"/>
      <c r="I37" s="58">
        <f>IF(G37="x",75% * 2.5,0)</f>
        <v>0</v>
      </c>
      <c r="J37" s="13" t="s">
        <v>80</v>
      </c>
      <c r="K37" s="147"/>
      <c r="L37" s="148"/>
      <c r="M37" s="58">
        <f>IF(K37="x",50% * 2.5,0)</f>
        <v>0</v>
      </c>
      <c r="N37" s="13"/>
      <c r="O37" s="147"/>
      <c r="P37" s="148"/>
      <c r="Q37" s="58">
        <f>IF(O37="x",25% * 2.5,0)</f>
        <v>0</v>
      </c>
      <c r="R37" s="65"/>
    </row>
    <row r="38" spans="1:18">
      <c r="A38" s="59"/>
      <c r="B38" s="60"/>
      <c r="C38" s="37" t="s">
        <v>81</v>
      </c>
      <c r="D38" s="138">
        <f>SUM(E36:E37)</f>
        <v>7.5</v>
      </c>
      <c r="E38" s="139"/>
      <c r="F38" s="37" t="s">
        <v>81</v>
      </c>
      <c r="G38" s="138">
        <f>SUM(I36:I37)</f>
        <v>0</v>
      </c>
      <c r="H38" s="140"/>
      <c r="I38" s="139"/>
      <c r="J38" s="37" t="s">
        <v>81</v>
      </c>
      <c r="K38" s="138">
        <f>SUM(M36:M37)</f>
        <v>0</v>
      </c>
      <c r="L38" s="140"/>
      <c r="M38" s="139"/>
      <c r="N38" s="37" t="s">
        <v>81</v>
      </c>
      <c r="O38" s="138">
        <f>SUM(Q36:Q37)</f>
        <v>0</v>
      </c>
      <c r="P38" s="140"/>
      <c r="Q38" s="139"/>
      <c r="R38" s="66"/>
    </row>
    <row r="39" spans="1:18" ht="17.25" customHeight="1">
      <c r="A39" s="67" t="s">
        <v>82</v>
      </c>
      <c r="B39" s="68" t="s">
        <v>83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19"/>
    </row>
    <row r="40" spans="1:18" ht="18">
      <c r="A40" s="71"/>
      <c r="B40" s="72" t="s">
        <v>84</v>
      </c>
      <c r="C40" s="73" t="s">
        <v>85</v>
      </c>
      <c r="D40" s="74"/>
      <c r="E40" s="75">
        <f>IF(D40="x",100% * 5,0)</f>
        <v>0</v>
      </c>
      <c r="F40" s="73" t="s">
        <v>86</v>
      </c>
      <c r="G40" s="165"/>
      <c r="H40" s="166"/>
      <c r="I40" s="75">
        <f>IF(G40="x",75% * 5,0)</f>
        <v>0</v>
      </c>
      <c r="J40" s="76" t="s">
        <v>87</v>
      </c>
      <c r="K40" s="165"/>
      <c r="L40" s="166"/>
      <c r="M40" s="75">
        <f>IF(K40="x",50% * 5,0)</f>
        <v>0</v>
      </c>
      <c r="N40" s="77" t="s">
        <v>88</v>
      </c>
      <c r="O40" s="165" t="s">
        <v>19</v>
      </c>
      <c r="P40" s="166"/>
      <c r="Q40" s="75">
        <f>IF(O40="x",25% * 5,0)</f>
        <v>1.25</v>
      </c>
      <c r="R40" s="78"/>
    </row>
    <row r="41" spans="1:18" ht="24" customHeight="1">
      <c r="A41" s="59"/>
      <c r="B41" s="60"/>
      <c r="C41" s="37" t="s">
        <v>89</v>
      </c>
      <c r="D41" s="138">
        <f>E40</f>
        <v>0</v>
      </c>
      <c r="E41" s="139"/>
      <c r="F41" s="37" t="s">
        <v>89</v>
      </c>
      <c r="G41" s="138">
        <f>I40</f>
        <v>0</v>
      </c>
      <c r="H41" s="140"/>
      <c r="I41" s="139"/>
      <c r="J41" s="37" t="s">
        <v>89</v>
      </c>
      <c r="K41" s="138">
        <f>M40</f>
        <v>0</v>
      </c>
      <c r="L41" s="140"/>
      <c r="M41" s="139"/>
      <c r="N41" s="37" t="s">
        <v>89</v>
      </c>
      <c r="O41" s="138">
        <f>Q40</f>
        <v>1.25</v>
      </c>
      <c r="P41" s="140"/>
      <c r="Q41" s="139"/>
      <c r="R41" s="79" t="s">
        <v>90</v>
      </c>
    </row>
    <row r="42" spans="1:18" ht="18" customHeight="1">
      <c r="A42" s="149" t="s">
        <v>5</v>
      </c>
      <c r="B42" s="150"/>
      <c r="C42" s="3" t="s">
        <v>7</v>
      </c>
      <c r="D42" s="184" t="s">
        <v>8</v>
      </c>
      <c r="E42" s="153" t="s">
        <v>9</v>
      </c>
      <c r="F42" s="46" t="s">
        <v>7</v>
      </c>
      <c r="G42" s="155" t="s">
        <v>8</v>
      </c>
      <c r="H42" s="155" t="s">
        <v>69</v>
      </c>
      <c r="I42" s="155" t="s">
        <v>9</v>
      </c>
      <c r="J42" s="18" t="s">
        <v>7</v>
      </c>
      <c r="K42" s="182" t="s">
        <v>8</v>
      </c>
      <c r="L42" s="183"/>
      <c r="M42" s="157" t="s">
        <v>9</v>
      </c>
      <c r="N42" s="47" t="s">
        <v>7</v>
      </c>
      <c r="O42" s="141" t="s">
        <v>8</v>
      </c>
      <c r="P42" s="141" t="s">
        <v>69</v>
      </c>
      <c r="Q42" s="141" t="s">
        <v>9</v>
      </c>
      <c r="R42" s="17"/>
    </row>
    <row r="43" spans="1:18">
      <c r="A43" s="151"/>
      <c r="B43" s="152"/>
      <c r="C43" s="28" t="s">
        <v>13</v>
      </c>
      <c r="D43" s="185"/>
      <c r="E43" s="154"/>
      <c r="F43" s="46" t="s">
        <v>14</v>
      </c>
      <c r="G43" s="156"/>
      <c r="H43" s="156"/>
      <c r="I43" s="156"/>
      <c r="J43" s="18" t="s">
        <v>15</v>
      </c>
      <c r="K43" s="143"/>
      <c r="L43" s="144"/>
      <c r="M43" s="158"/>
      <c r="N43" s="47" t="s">
        <v>16</v>
      </c>
      <c r="O43" s="142"/>
      <c r="P43" s="142"/>
      <c r="Q43" s="142"/>
      <c r="R43" s="17"/>
    </row>
    <row r="44" spans="1:18">
      <c r="A44" s="80" t="s">
        <v>91</v>
      </c>
      <c r="B44" s="81" t="s">
        <v>92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70"/>
      <c r="P44" s="70"/>
      <c r="Q44" s="83"/>
      <c r="R44" s="17"/>
    </row>
    <row r="45" spans="1:18" ht="72" customHeight="1">
      <c r="A45" s="84">
        <v>1</v>
      </c>
      <c r="B45" s="85" t="s">
        <v>93</v>
      </c>
      <c r="C45" s="73" t="s">
        <v>94</v>
      </c>
      <c r="D45" s="86" t="s">
        <v>19</v>
      </c>
      <c r="E45" s="75">
        <f>IF(D45="x",100% * 10,0)</f>
        <v>10</v>
      </c>
      <c r="F45" s="73" t="s">
        <v>95</v>
      </c>
      <c r="G45" s="165"/>
      <c r="H45" s="166"/>
      <c r="I45" s="75">
        <f>IF(G45="x",75% * 10,0)</f>
        <v>0</v>
      </c>
      <c r="J45" s="73" t="s">
        <v>96</v>
      </c>
      <c r="K45" s="165"/>
      <c r="L45" s="166"/>
      <c r="M45" s="75">
        <f>IF(K45="x",50% * 10,0)</f>
        <v>0</v>
      </c>
      <c r="N45" s="73" t="s">
        <v>97</v>
      </c>
      <c r="O45" s="165"/>
      <c r="P45" s="166"/>
      <c r="Q45" s="75">
        <f>IF(O45="x",25% * 10,0)</f>
        <v>0</v>
      </c>
      <c r="R45" s="78"/>
    </row>
    <row r="46" spans="1:18" ht="2.25" hidden="1" customHeight="1">
      <c r="A46" s="87"/>
      <c r="B46" s="87"/>
      <c r="C46" s="87"/>
      <c r="D46" s="88"/>
      <c r="E46" s="88"/>
      <c r="F46" s="87"/>
      <c r="G46" s="165" t="s">
        <v>44</v>
      </c>
      <c r="H46" s="166"/>
      <c r="I46" s="88"/>
      <c r="J46" s="87"/>
      <c r="K46" s="165" t="s">
        <v>44</v>
      </c>
      <c r="L46" s="166"/>
      <c r="M46" s="88"/>
      <c r="N46" s="87"/>
      <c r="O46" s="165" t="s">
        <v>44</v>
      </c>
      <c r="P46" s="166"/>
      <c r="Q46" s="88"/>
      <c r="R46" s="89"/>
    </row>
    <row r="47" spans="1:18" ht="15" hidden="1" customHeight="1">
      <c r="A47" s="90"/>
      <c r="B47" s="90"/>
      <c r="C47" s="90"/>
      <c r="D47" s="91"/>
      <c r="E47" s="91"/>
      <c r="F47" s="90"/>
      <c r="G47" s="165" t="s">
        <v>44</v>
      </c>
      <c r="H47" s="166"/>
      <c r="I47" s="91"/>
      <c r="J47" s="90"/>
      <c r="K47" s="165" t="s">
        <v>44</v>
      </c>
      <c r="L47" s="166"/>
      <c r="M47" s="91"/>
      <c r="N47" s="90"/>
      <c r="O47" s="165" t="s">
        <v>44</v>
      </c>
      <c r="P47" s="166"/>
      <c r="Q47" s="91"/>
      <c r="R47" s="78"/>
    </row>
    <row r="48" spans="1:18" ht="15" hidden="1" customHeight="1">
      <c r="A48" s="174" t="s">
        <v>5</v>
      </c>
      <c r="B48" s="175"/>
      <c r="C48" s="92" t="s">
        <v>7</v>
      </c>
      <c r="D48" s="178" t="s">
        <v>8</v>
      </c>
      <c r="E48" s="178" t="s">
        <v>9</v>
      </c>
      <c r="F48" s="93" t="s">
        <v>7</v>
      </c>
      <c r="G48" s="165" t="s">
        <v>44</v>
      </c>
      <c r="H48" s="166"/>
      <c r="I48" s="180" t="s">
        <v>9</v>
      </c>
      <c r="J48" s="94" t="s">
        <v>7</v>
      </c>
      <c r="K48" s="165" t="s">
        <v>44</v>
      </c>
      <c r="L48" s="166"/>
      <c r="M48" s="170" t="s">
        <v>9</v>
      </c>
      <c r="N48" s="95" t="s">
        <v>7</v>
      </c>
      <c r="O48" s="165" t="s">
        <v>44</v>
      </c>
      <c r="P48" s="166"/>
      <c r="Q48" s="172" t="s">
        <v>9</v>
      </c>
      <c r="R48" s="78"/>
    </row>
    <row r="49" spans="1:18" ht="15" hidden="1" customHeight="1">
      <c r="A49" s="176"/>
      <c r="B49" s="177"/>
      <c r="C49" s="96" t="s">
        <v>13</v>
      </c>
      <c r="D49" s="179"/>
      <c r="E49" s="179"/>
      <c r="F49" s="93" t="s">
        <v>14</v>
      </c>
      <c r="G49" s="165" t="s">
        <v>44</v>
      </c>
      <c r="H49" s="166"/>
      <c r="I49" s="181"/>
      <c r="J49" s="94" t="s">
        <v>15</v>
      </c>
      <c r="K49" s="165" t="s">
        <v>44</v>
      </c>
      <c r="L49" s="166"/>
      <c r="M49" s="171"/>
      <c r="N49" s="95" t="s">
        <v>16</v>
      </c>
      <c r="O49" s="165" t="s">
        <v>44</v>
      </c>
      <c r="P49" s="166"/>
      <c r="Q49" s="173"/>
      <c r="R49" s="78"/>
    </row>
    <row r="50" spans="1:18" ht="67.5" customHeight="1">
      <c r="A50" s="97">
        <v>2</v>
      </c>
      <c r="B50" s="98" t="s">
        <v>98</v>
      </c>
      <c r="C50" s="22" t="s">
        <v>99</v>
      </c>
      <c r="D50" s="74" t="s">
        <v>19</v>
      </c>
      <c r="E50" s="75">
        <f>IF(D50="x",100% * 2,0)</f>
        <v>2</v>
      </c>
      <c r="F50" s="22" t="s">
        <v>100</v>
      </c>
      <c r="G50" s="165"/>
      <c r="H50" s="166"/>
      <c r="I50" s="75">
        <f>IF(G50="x",75% * 2,0)</f>
        <v>0</v>
      </c>
      <c r="J50" s="22" t="s">
        <v>101</v>
      </c>
      <c r="K50" s="165"/>
      <c r="L50" s="166"/>
      <c r="M50" s="75">
        <f>IF(K50="x",50% * 2,0)</f>
        <v>0</v>
      </c>
      <c r="N50" s="22" t="s">
        <v>102</v>
      </c>
      <c r="O50" s="165"/>
      <c r="P50" s="166"/>
      <c r="Q50" s="75">
        <f>IF(O50="x",25% * 2,0)</f>
        <v>0</v>
      </c>
      <c r="R50" s="78"/>
    </row>
    <row r="51" spans="1:18" ht="36" customHeight="1">
      <c r="A51" s="84">
        <v>3</v>
      </c>
      <c r="B51" s="99" t="s">
        <v>103</v>
      </c>
      <c r="C51" s="73" t="s">
        <v>104</v>
      </c>
      <c r="D51" s="74"/>
      <c r="E51" s="75">
        <f>IF(D51="x",100% * 2,0)</f>
        <v>0</v>
      </c>
      <c r="F51" s="73" t="s">
        <v>105</v>
      </c>
      <c r="G51" s="165"/>
      <c r="H51" s="166"/>
      <c r="I51" s="75">
        <f>IF(G51="x",75% * 2,0)</f>
        <v>0</v>
      </c>
      <c r="J51" s="73" t="s">
        <v>106</v>
      </c>
      <c r="K51" s="165" t="s">
        <v>19</v>
      </c>
      <c r="L51" s="166"/>
      <c r="M51" s="75">
        <f>IF(K51="x",50% * 2,0)</f>
        <v>1</v>
      </c>
      <c r="N51" s="73" t="s">
        <v>107</v>
      </c>
      <c r="O51" s="165" t="s">
        <v>44</v>
      </c>
      <c r="P51" s="166"/>
      <c r="Q51" s="75">
        <f>IF(O51="x",25% * 2,0)</f>
        <v>0.5</v>
      </c>
      <c r="R51" s="100"/>
    </row>
    <row r="52" spans="1:18" ht="51" customHeight="1">
      <c r="A52" s="84">
        <v>4</v>
      </c>
      <c r="B52" s="99" t="s">
        <v>108</v>
      </c>
      <c r="C52" s="73" t="s">
        <v>109</v>
      </c>
      <c r="D52" s="74" t="s">
        <v>19</v>
      </c>
      <c r="E52" s="75">
        <f>IF(D52="x",100% * 1,0)</f>
        <v>1</v>
      </c>
      <c r="F52" s="73" t="s">
        <v>110</v>
      </c>
      <c r="G52" s="165"/>
      <c r="H52" s="166"/>
      <c r="I52" s="75">
        <f>IF(G52="x",75% * 1,0)</f>
        <v>0</v>
      </c>
      <c r="J52" s="73" t="s">
        <v>111</v>
      </c>
      <c r="K52" s="165"/>
      <c r="L52" s="166"/>
      <c r="M52" s="75">
        <f>IF(K52="x",50% * 1,0)</f>
        <v>0</v>
      </c>
      <c r="N52" s="73" t="s">
        <v>112</v>
      </c>
      <c r="O52" s="165"/>
      <c r="P52" s="166"/>
      <c r="Q52" s="75">
        <f>IF(O52="x",25% * 1,0)</f>
        <v>0</v>
      </c>
      <c r="R52" s="101" t="s">
        <v>113</v>
      </c>
    </row>
    <row r="53" spans="1:18" ht="21.75" customHeight="1">
      <c r="A53" s="102"/>
      <c r="B53" s="71"/>
      <c r="C53" s="103" t="s">
        <v>114</v>
      </c>
      <c r="D53" s="167">
        <f>SUM(E45:E52)</f>
        <v>13</v>
      </c>
      <c r="E53" s="168"/>
      <c r="F53" s="103" t="s">
        <v>114</v>
      </c>
      <c r="G53" s="167">
        <f>SUM(I45:I52)</f>
        <v>0</v>
      </c>
      <c r="H53" s="169"/>
      <c r="I53" s="168"/>
      <c r="J53" s="103" t="s">
        <v>114</v>
      </c>
      <c r="K53" s="167">
        <f>SUM(M45:M52)</f>
        <v>1</v>
      </c>
      <c r="L53" s="169"/>
      <c r="M53" s="168"/>
      <c r="N53" s="103" t="s">
        <v>114</v>
      </c>
      <c r="O53" s="167">
        <f>SUM(Q45:Q52)</f>
        <v>0.5</v>
      </c>
      <c r="P53" s="169"/>
      <c r="Q53" s="168"/>
      <c r="R53" s="101" t="s">
        <v>115</v>
      </c>
    </row>
    <row r="54" spans="1:18">
      <c r="A54" s="149" t="s">
        <v>5</v>
      </c>
      <c r="B54" s="150"/>
      <c r="C54" s="3" t="s">
        <v>7</v>
      </c>
      <c r="D54" s="153" t="s">
        <v>8</v>
      </c>
      <c r="E54" s="153" t="s">
        <v>9</v>
      </c>
      <c r="F54" s="46" t="s">
        <v>7</v>
      </c>
      <c r="G54" s="155" t="s">
        <v>8</v>
      </c>
      <c r="H54" s="155" t="s">
        <v>69</v>
      </c>
      <c r="I54" s="155" t="s">
        <v>9</v>
      </c>
      <c r="J54" s="18" t="s">
        <v>7</v>
      </c>
      <c r="K54" s="157" t="s">
        <v>8</v>
      </c>
      <c r="L54" s="157" t="s">
        <v>69</v>
      </c>
      <c r="M54" s="157" t="s">
        <v>9</v>
      </c>
      <c r="N54" s="47" t="s">
        <v>7</v>
      </c>
      <c r="O54" s="141" t="s">
        <v>8</v>
      </c>
      <c r="P54" s="141" t="s">
        <v>69</v>
      </c>
      <c r="Q54" s="141" t="s">
        <v>9</v>
      </c>
      <c r="R54" s="104"/>
    </row>
    <row r="55" spans="1:18" ht="1.5" hidden="1" customHeight="1">
      <c r="A55" s="161"/>
      <c r="B55" s="162"/>
      <c r="C55" s="3" t="s">
        <v>13</v>
      </c>
      <c r="D55" s="163"/>
      <c r="E55" s="163"/>
      <c r="F55" s="46" t="s">
        <v>14</v>
      </c>
      <c r="G55" s="164"/>
      <c r="H55" s="164"/>
      <c r="I55" s="164"/>
      <c r="J55" s="18" t="s">
        <v>15</v>
      </c>
      <c r="K55" s="159"/>
      <c r="L55" s="159"/>
      <c r="M55" s="159"/>
      <c r="N55" s="47" t="s">
        <v>16</v>
      </c>
      <c r="O55" s="160"/>
      <c r="P55" s="160"/>
      <c r="Q55" s="160"/>
      <c r="R55" s="17"/>
    </row>
    <row r="56" spans="1:18" ht="15" hidden="1" customHeight="1">
      <c r="A56" s="105" t="s">
        <v>116</v>
      </c>
      <c r="B56" s="106" t="s">
        <v>117</v>
      </c>
      <c r="C56" s="107" t="s">
        <v>118</v>
      </c>
      <c r="D56" s="108"/>
      <c r="E56" s="11">
        <f>IF(D56="x",5,0)</f>
        <v>0</v>
      </c>
      <c r="F56" s="109" t="s">
        <v>119</v>
      </c>
      <c r="G56" s="108"/>
      <c r="H56" s="108"/>
      <c r="I56" s="11">
        <f>IF(G56="x",3.75,0)</f>
        <v>0</v>
      </c>
      <c r="J56" s="107" t="s">
        <v>120</v>
      </c>
      <c r="K56" s="13"/>
      <c r="L56" s="108"/>
      <c r="M56" s="11">
        <f>IF(K56="x",2.5,0)</f>
        <v>0</v>
      </c>
      <c r="N56" s="108" t="s">
        <v>121</v>
      </c>
      <c r="O56" s="13"/>
      <c r="P56" s="110"/>
      <c r="Q56" s="11">
        <f>IF(O56="x",1.25,0)</f>
        <v>0</v>
      </c>
      <c r="R56" s="17"/>
    </row>
    <row r="57" spans="1:18" ht="96" hidden="1" customHeight="1">
      <c r="A57" s="149" t="s">
        <v>5</v>
      </c>
      <c r="B57" s="150"/>
      <c r="C57" s="3" t="s">
        <v>7</v>
      </c>
      <c r="D57" s="111" t="s">
        <v>8</v>
      </c>
      <c r="E57" s="153" t="s">
        <v>9</v>
      </c>
      <c r="F57" s="46" t="s">
        <v>7</v>
      </c>
      <c r="G57" s="155" t="s">
        <v>8</v>
      </c>
      <c r="H57" s="155" t="s">
        <v>69</v>
      </c>
      <c r="I57" s="155" t="s">
        <v>9</v>
      </c>
      <c r="J57" s="18" t="s">
        <v>7</v>
      </c>
      <c r="K57" s="112" t="s">
        <v>8</v>
      </c>
      <c r="L57" s="112"/>
      <c r="M57" s="157" t="s">
        <v>9</v>
      </c>
      <c r="N57" s="47" t="s">
        <v>7</v>
      </c>
      <c r="O57" s="141" t="s">
        <v>8</v>
      </c>
      <c r="P57" s="141" t="s">
        <v>69</v>
      </c>
      <c r="Q57" s="141" t="s">
        <v>9</v>
      </c>
      <c r="R57" s="113" t="s">
        <v>122</v>
      </c>
    </row>
    <row r="58" spans="1:18" ht="15" hidden="1" customHeight="1">
      <c r="A58" s="151"/>
      <c r="B58" s="152"/>
      <c r="C58" s="28" t="s">
        <v>13</v>
      </c>
      <c r="D58" s="114" t="s">
        <v>8</v>
      </c>
      <c r="E58" s="154"/>
      <c r="F58" s="46" t="s">
        <v>14</v>
      </c>
      <c r="G58" s="156"/>
      <c r="H58" s="156"/>
      <c r="I58" s="156"/>
      <c r="J58" s="18" t="s">
        <v>15</v>
      </c>
      <c r="K58" s="143" t="s">
        <v>8</v>
      </c>
      <c r="L58" s="144"/>
      <c r="M58" s="158"/>
      <c r="N58" s="47" t="s">
        <v>16</v>
      </c>
      <c r="O58" s="142"/>
      <c r="P58" s="142"/>
      <c r="Q58" s="142"/>
      <c r="R58" s="17"/>
    </row>
    <row r="59" spans="1:18" ht="27" customHeight="1">
      <c r="A59" s="115" t="s">
        <v>116</v>
      </c>
      <c r="B59" s="116" t="s">
        <v>123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8"/>
      <c r="P59" s="118"/>
      <c r="Q59" s="118"/>
      <c r="R59" s="119"/>
    </row>
    <row r="60" spans="1:18" ht="49.5" customHeight="1">
      <c r="A60" s="11">
        <v>1</v>
      </c>
      <c r="B60" s="12" t="s">
        <v>124</v>
      </c>
      <c r="C60" s="50" t="s">
        <v>125</v>
      </c>
      <c r="D60" s="120" t="s">
        <v>19</v>
      </c>
      <c r="E60" s="58">
        <f>IF(D60="x",100% * 5,0)</f>
        <v>5</v>
      </c>
      <c r="F60" s="50" t="s">
        <v>119</v>
      </c>
      <c r="G60" s="145"/>
      <c r="H60" s="146"/>
      <c r="I60" s="58">
        <f>IF(G60="x",75% * 5,0)</f>
        <v>0</v>
      </c>
      <c r="J60" s="50" t="s">
        <v>126</v>
      </c>
      <c r="K60" s="147"/>
      <c r="L60" s="148"/>
      <c r="M60" s="58">
        <f>IF(K60="x",50% * 5,0)</f>
        <v>0</v>
      </c>
      <c r="N60" s="50" t="s">
        <v>121</v>
      </c>
      <c r="O60" s="147"/>
      <c r="P60" s="148"/>
      <c r="Q60" s="58">
        <f>IF(O60="x",25% * 5,0)</f>
        <v>0</v>
      </c>
      <c r="R60" s="119"/>
    </row>
    <row r="61" spans="1:18">
      <c r="A61" s="121"/>
      <c r="B61" s="122"/>
      <c r="C61" s="123" t="s">
        <v>127</v>
      </c>
      <c r="D61" s="138">
        <f>E60</f>
        <v>5</v>
      </c>
      <c r="E61" s="139"/>
      <c r="F61" s="124" t="s">
        <v>128</v>
      </c>
      <c r="G61" s="138">
        <f>I60</f>
        <v>0</v>
      </c>
      <c r="H61" s="140"/>
      <c r="I61" s="139"/>
      <c r="J61" s="123" t="s">
        <v>128</v>
      </c>
      <c r="K61" s="138">
        <f>M60</f>
        <v>0</v>
      </c>
      <c r="L61" s="140"/>
      <c r="M61" s="139"/>
      <c r="N61" s="123" t="s">
        <v>128</v>
      </c>
      <c r="O61" s="138">
        <f>Q60</f>
        <v>0</v>
      </c>
      <c r="P61" s="140"/>
      <c r="Q61" s="139"/>
      <c r="R61" s="125" t="s">
        <v>129</v>
      </c>
    </row>
    <row r="62" spans="1:18">
      <c r="A62" s="59"/>
      <c r="B62" s="60"/>
      <c r="C62" s="123" t="s">
        <v>130</v>
      </c>
      <c r="D62" s="138">
        <f>SUM(D12,D17,D22,D27,D32,D38,D41,D53,D61)</f>
        <v>80.5</v>
      </c>
      <c r="E62" s="139"/>
      <c r="F62" s="123" t="s">
        <v>130</v>
      </c>
      <c r="G62" s="138">
        <f>SUM(G12,G17,G22,G27,G32,G38,G41,G53,G61)</f>
        <v>7.5</v>
      </c>
      <c r="H62" s="140"/>
      <c r="I62" s="139"/>
      <c r="J62" s="123" t="s">
        <v>130</v>
      </c>
      <c r="K62" s="138">
        <f>SUM(K12,K17,K22,K27,K32,K38,K41,K53,K61)</f>
        <v>1</v>
      </c>
      <c r="L62" s="140"/>
      <c r="M62" s="139"/>
      <c r="N62" s="123" t="s">
        <v>130</v>
      </c>
      <c r="O62" s="138">
        <f>SUM(O12,O17,O22,O27,O32,O38,O41,O53,O61)</f>
        <v>1.75</v>
      </c>
      <c r="P62" s="140"/>
      <c r="Q62" s="139"/>
      <c r="R62" s="17"/>
    </row>
    <row r="63" spans="1:18">
      <c r="A63" s="126"/>
      <c r="B63" s="127" t="s">
        <v>131</v>
      </c>
      <c r="C63" s="127"/>
      <c r="D63" s="127" t="s">
        <v>132</v>
      </c>
      <c r="E63" s="128">
        <f>D62+G62+K62+O62</f>
        <v>90.75</v>
      </c>
      <c r="F63" s="136" t="str">
        <f>"Predikat " &amp; VLOOKUP(E63,$D$66:$J$74,3,TRUE) &amp; " ( " &amp; VLOOKUP(E63,$D$66:$J$74,4,TRUE) &amp; " )"</f>
        <v>Predikat A ( Pelayanan Prima )</v>
      </c>
      <c r="G63" s="136"/>
      <c r="H63" s="136"/>
      <c r="I63" s="136"/>
      <c r="J63" s="136"/>
      <c r="K63" s="136"/>
      <c r="L63" s="129"/>
      <c r="M63" s="129"/>
      <c r="N63" s="129"/>
      <c r="O63" s="129"/>
      <c r="P63" s="129"/>
      <c r="Q63" s="129"/>
      <c r="R63" s="130"/>
    </row>
    <row r="64" spans="1:18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87"/>
    </row>
    <row r="65" spans="1:18">
      <c r="A65" s="90"/>
      <c r="B65" s="90"/>
      <c r="C65" s="90"/>
      <c r="D65" s="137" t="s">
        <v>133</v>
      </c>
      <c r="E65" s="137"/>
      <c r="F65" s="131" t="s">
        <v>134</v>
      </c>
      <c r="G65" s="137" t="s">
        <v>135</v>
      </c>
      <c r="H65" s="137"/>
      <c r="I65" s="137"/>
      <c r="J65" s="137"/>
      <c r="K65" s="90"/>
      <c r="L65" s="90"/>
      <c r="M65" s="90"/>
      <c r="N65" s="90"/>
      <c r="O65" s="90"/>
      <c r="P65" s="90"/>
      <c r="Q65" s="90"/>
      <c r="R65" s="90"/>
    </row>
    <row r="66" spans="1:18">
      <c r="A66" s="90"/>
      <c r="B66" s="90"/>
      <c r="C66" s="90"/>
      <c r="D66" s="132">
        <v>0</v>
      </c>
      <c r="E66" s="133">
        <v>19.989999999999998</v>
      </c>
      <c r="F66" s="132" t="s">
        <v>136</v>
      </c>
      <c r="G66" s="135" t="s">
        <v>137</v>
      </c>
      <c r="H66" s="135"/>
      <c r="I66" s="135"/>
      <c r="J66" s="135"/>
      <c r="K66" s="90"/>
      <c r="L66" s="90"/>
      <c r="M66" s="90"/>
      <c r="N66" s="90"/>
      <c r="O66" s="90"/>
      <c r="P66" s="90"/>
      <c r="Q66" s="90"/>
      <c r="R66" s="90"/>
    </row>
    <row r="67" spans="1:18">
      <c r="A67" s="90"/>
      <c r="B67" s="90"/>
      <c r="C67" s="90"/>
      <c r="D67" s="132">
        <v>20</v>
      </c>
      <c r="E67" s="133">
        <v>29.99</v>
      </c>
      <c r="F67" s="132" t="s">
        <v>138</v>
      </c>
      <c r="G67" s="135" t="s">
        <v>139</v>
      </c>
      <c r="H67" s="135"/>
      <c r="I67" s="135"/>
      <c r="J67" s="135"/>
      <c r="K67" s="90"/>
      <c r="L67" s="90"/>
      <c r="M67" s="90"/>
      <c r="N67" s="90"/>
      <c r="O67" s="90"/>
      <c r="P67" s="90"/>
      <c r="Q67" s="90"/>
      <c r="R67" s="90"/>
    </row>
    <row r="68" spans="1:18">
      <c r="A68" s="90"/>
      <c r="B68" s="90"/>
      <c r="C68" s="90"/>
      <c r="D68" s="132">
        <v>30</v>
      </c>
      <c r="E68" s="133">
        <v>39.99</v>
      </c>
      <c r="F68" s="132" t="s">
        <v>140</v>
      </c>
      <c r="G68" s="135" t="s">
        <v>141</v>
      </c>
      <c r="H68" s="135"/>
      <c r="I68" s="135"/>
      <c r="J68" s="135"/>
      <c r="K68" s="90"/>
      <c r="L68" s="90"/>
      <c r="M68" s="90"/>
      <c r="N68" s="90"/>
      <c r="O68" s="90"/>
      <c r="P68" s="90"/>
      <c r="Q68" s="90"/>
      <c r="R68" s="90"/>
    </row>
    <row r="69" spans="1:18">
      <c r="A69" s="90"/>
      <c r="B69" s="90"/>
      <c r="C69" s="90"/>
      <c r="D69" s="132">
        <v>40</v>
      </c>
      <c r="E69" s="133">
        <v>49.99</v>
      </c>
      <c r="F69" s="132" t="s">
        <v>142</v>
      </c>
      <c r="G69" s="135" t="s">
        <v>143</v>
      </c>
      <c r="H69" s="135"/>
      <c r="I69" s="135"/>
      <c r="J69" s="135"/>
      <c r="K69" s="90"/>
      <c r="L69" s="90"/>
      <c r="M69" s="90"/>
      <c r="N69" s="90"/>
      <c r="O69" s="90"/>
      <c r="P69" s="90"/>
      <c r="Q69" s="90"/>
      <c r="R69" s="90"/>
    </row>
    <row r="70" spans="1:18">
      <c r="A70" s="90"/>
      <c r="B70" s="90"/>
      <c r="C70" s="90"/>
      <c r="D70" s="132">
        <v>50</v>
      </c>
      <c r="E70" s="133">
        <v>59.99</v>
      </c>
      <c r="F70" s="132" t="s">
        <v>144</v>
      </c>
      <c r="G70" s="135" t="s">
        <v>145</v>
      </c>
      <c r="H70" s="135"/>
      <c r="I70" s="135"/>
      <c r="J70" s="135"/>
      <c r="K70" s="90"/>
      <c r="L70" s="90"/>
      <c r="M70" s="90"/>
      <c r="N70" s="90"/>
      <c r="O70" s="90"/>
      <c r="P70" s="90"/>
      <c r="Q70" s="90"/>
      <c r="R70" s="90"/>
    </row>
    <row r="71" spans="1:18">
      <c r="A71" s="90"/>
      <c r="B71" s="90"/>
      <c r="C71" s="90"/>
      <c r="D71" s="132">
        <v>60</v>
      </c>
      <c r="E71" s="133">
        <v>69.989999999999995</v>
      </c>
      <c r="F71" s="132" t="s">
        <v>146</v>
      </c>
      <c r="G71" s="135" t="s">
        <v>147</v>
      </c>
      <c r="H71" s="135"/>
      <c r="I71" s="135"/>
      <c r="J71" s="135"/>
      <c r="K71" s="90"/>
      <c r="L71" s="90"/>
      <c r="M71" s="90"/>
      <c r="N71" s="90"/>
      <c r="O71" s="90"/>
      <c r="P71" s="90"/>
      <c r="Q71" s="90"/>
      <c r="R71" s="90"/>
    </row>
    <row r="72" spans="1:18">
      <c r="A72" s="90"/>
      <c r="B72" s="90"/>
      <c r="C72" s="90"/>
      <c r="D72" s="132">
        <v>70</v>
      </c>
      <c r="E72" s="133">
        <v>79.989999999999995</v>
      </c>
      <c r="F72" s="132" t="s">
        <v>148</v>
      </c>
      <c r="G72" s="135" t="s">
        <v>149</v>
      </c>
      <c r="H72" s="135"/>
      <c r="I72" s="135"/>
      <c r="J72" s="135"/>
      <c r="K72" s="90"/>
      <c r="L72" s="90"/>
      <c r="M72" s="90"/>
      <c r="N72" s="90"/>
      <c r="O72" s="90"/>
      <c r="P72" s="90"/>
      <c r="Q72" s="90"/>
      <c r="R72" s="90"/>
    </row>
    <row r="73" spans="1:18">
      <c r="A73" s="90"/>
      <c r="B73" s="90"/>
      <c r="C73" s="90"/>
      <c r="D73" s="132">
        <v>80</v>
      </c>
      <c r="E73" s="133">
        <v>89.99</v>
      </c>
      <c r="F73" s="132" t="s">
        <v>150</v>
      </c>
      <c r="G73" s="135" t="s">
        <v>151</v>
      </c>
      <c r="H73" s="135"/>
      <c r="I73" s="135"/>
      <c r="J73" s="135"/>
      <c r="K73" s="90"/>
      <c r="L73" s="90"/>
      <c r="M73" s="90"/>
      <c r="N73" s="90"/>
      <c r="O73" s="90"/>
      <c r="P73" s="90"/>
      <c r="Q73" s="90"/>
      <c r="R73" s="90"/>
    </row>
    <row r="74" spans="1:18">
      <c r="A74" s="90"/>
      <c r="B74" s="90"/>
      <c r="C74" s="90"/>
      <c r="D74" s="132">
        <v>90</v>
      </c>
      <c r="E74" s="133">
        <v>100</v>
      </c>
      <c r="F74" s="132" t="s">
        <v>152</v>
      </c>
      <c r="G74" s="135" t="s">
        <v>153</v>
      </c>
      <c r="H74" s="135"/>
      <c r="I74" s="135"/>
      <c r="J74" s="135"/>
      <c r="K74" s="90"/>
      <c r="L74" s="90"/>
      <c r="M74" s="90"/>
      <c r="N74" s="90"/>
      <c r="O74" s="90"/>
      <c r="P74" s="90"/>
      <c r="Q74" s="90"/>
      <c r="R74" s="90"/>
    </row>
    <row r="75" spans="1:18">
      <c r="J75" s="134"/>
    </row>
  </sheetData>
  <mergeCells count="223">
    <mergeCell ref="A1:R1"/>
    <mergeCell ref="A4:A5"/>
    <mergeCell ref="B4:B5"/>
    <mergeCell ref="C4:Q4"/>
    <mergeCell ref="D5:D6"/>
    <mergeCell ref="E5:E6"/>
    <mergeCell ref="G5:H6"/>
    <mergeCell ref="I5:I6"/>
    <mergeCell ref="K5:L6"/>
    <mergeCell ref="M5:M6"/>
    <mergeCell ref="O5:P6"/>
    <mergeCell ref="Q5:Q6"/>
    <mergeCell ref="G7:H7"/>
    <mergeCell ref="K7:L7"/>
    <mergeCell ref="O7:P7"/>
    <mergeCell ref="A8:B9"/>
    <mergeCell ref="D8:D9"/>
    <mergeCell ref="E8:E9"/>
    <mergeCell ref="G8:H9"/>
    <mergeCell ref="I8:I9"/>
    <mergeCell ref="I10:I11"/>
    <mergeCell ref="K10:L11"/>
    <mergeCell ref="M10:M11"/>
    <mergeCell ref="O10:P11"/>
    <mergeCell ref="Q10:Q11"/>
    <mergeCell ref="R10:R11"/>
    <mergeCell ref="K8:L9"/>
    <mergeCell ref="M8:M9"/>
    <mergeCell ref="O8:P9"/>
    <mergeCell ref="Q8:Q9"/>
    <mergeCell ref="K14:L15"/>
    <mergeCell ref="M14:M15"/>
    <mergeCell ref="O14:P15"/>
    <mergeCell ref="Q14:Q15"/>
    <mergeCell ref="G16:H16"/>
    <mergeCell ref="K16:L16"/>
    <mergeCell ref="O16:P16"/>
    <mergeCell ref="D12:E12"/>
    <mergeCell ref="G12:I12"/>
    <mergeCell ref="K12:M12"/>
    <mergeCell ref="O12:Q12"/>
    <mergeCell ref="B13:Q13"/>
    <mergeCell ref="A14:B15"/>
    <mergeCell ref="D14:D15"/>
    <mergeCell ref="E14:E15"/>
    <mergeCell ref="G14:H15"/>
    <mergeCell ref="I14:I15"/>
    <mergeCell ref="B10:B12"/>
    <mergeCell ref="C10:C11"/>
    <mergeCell ref="D10:D11"/>
    <mergeCell ref="E10:E11"/>
    <mergeCell ref="F10:F11"/>
    <mergeCell ref="G10:H11"/>
    <mergeCell ref="D17:E17"/>
    <mergeCell ref="G17:I17"/>
    <mergeCell ref="K17:M17"/>
    <mergeCell ref="O17:Q17"/>
    <mergeCell ref="A18:B19"/>
    <mergeCell ref="D18:D19"/>
    <mergeCell ref="E18:E19"/>
    <mergeCell ref="G18:H19"/>
    <mergeCell ref="I18:I19"/>
    <mergeCell ref="K18:L19"/>
    <mergeCell ref="A23:B24"/>
    <mergeCell ref="D23:D24"/>
    <mergeCell ref="E23:E24"/>
    <mergeCell ref="G23:H24"/>
    <mergeCell ref="I23:I24"/>
    <mergeCell ref="K23:L24"/>
    <mergeCell ref="M18:M19"/>
    <mergeCell ref="O18:P19"/>
    <mergeCell ref="Q18:Q19"/>
    <mergeCell ref="G21:H21"/>
    <mergeCell ref="K21:L21"/>
    <mergeCell ref="O21:P21"/>
    <mergeCell ref="M23:M24"/>
    <mergeCell ref="O23:P24"/>
    <mergeCell ref="Q23:Q24"/>
    <mergeCell ref="G26:H26"/>
    <mergeCell ref="K26:L26"/>
    <mergeCell ref="O26:P26"/>
    <mergeCell ref="D22:E22"/>
    <mergeCell ref="G22:I22"/>
    <mergeCell ref="K22:M22"/>
    <mergeCell ref="O22:Q22"/>
    <mergeCell ref="D27:E27"/>
    <mergeCell ref="G27:I27"/>
    <mergeCell ref="K27:M27"/>
    <mergeCell ref="O27:Q27"/>
    <mergeCell ref="A28:B29"/>
    <mergeCell ref="D28:D29"/>
    <mergeCell ref="E28:E29"/>
    <mergeCell ref="G28:H29"/>
    <mergeCell ref="I28:I29"/>
    <mergeCell ref="K28:L29"/>
    <mergeCell ref="A33:B34"/>
    <mergeCell ref="D33:D34"/>
    <mergeCell ref="E33:E34"/>
    <mergeCell ref="G33:G34"/>
    <mergeCell ref="H33:H34"/>
    <mergeCell ref="I33:I34"/>
    <mergeCell ref="M28:M29"/>
    <mergeCell ref="O28:P29"/>
    <mergeCell ref="Q28:Q29"/>
    <mergeCell ref="G31:H31"/>
    <mergeCell ref="K31:L31"/>
    <mergeCell ref="O31:P31"/>
    <mergeCell ref="K33:L34"/>
    <mergeCell ref="M33:M34"/>
    <mergeCell ref="O33:O34"/>
    <mergeCell ref="P33:P34"/>
    <mergeCell ref="Q33:Q34"/>
    <mergeCell ref="G36:H36"/>
    <mergeCell ref="K36:L36"/>
    <mergeCell ref="O36:P36"/>
    <mergeCell ref="D32:E32"/>
    <mergeCell ref="G32:I32"/>
    <mergeCell ref="K32:M32"/>
    <mergeCell ref="O32:Q32"/>
    <mergeCell ref="G40:H40"/>
    <mergeCell ref="K40:L40"/>
    <mergeCell ref="O40:P40"/>
    <mergeCell ref="D41:E41"/>
    <mergeCell ref="G41:I41"/>
    <mergeCell ref="K41:M41"/>
    <mergeCell ref="O41:Q41"/>
    <mergeCell ref="G37:H37"/>
    <mergeCell ref="K37:L37"/>
    <mergeCell ref="O37:P37"/>
    <mergeCell ref="D38:E38"/>
    <mergeCell ref="G38:I38"/>
    <mergeCell ref="K38:M38"/>
    <mergeCell ref="O38:Q38"/>
    <mergeCell ref="Q42:Q43"/>
    <mergeCell ref="G45:H45"/>
    <mergeCell ref="K45:L45"/>
    <mergeCell ref="O45:P45"/>
    <mergeCell ref="A42:B43"/>
    <mergeCell ref="D42:D43"/>
    <mergeCell ref="E42:E43"/>
    <mergeCell ref="G42:G43"/>
    <mergeCell ref="H42:H43"/>
    <mergeCell ref="I42:I43"/>
    <mergeCell ref="G46:H46"/>
    <mergeCell ref="K46:L46"/>
    <mergeCell ref="O46:P46"/>
    <mergeCell ref="G47:H47"/>
    <mergeCell ref="K47:L47"/>
    <mergeCell ref="O47:P47"/>
    <mergeCell ref="K42:L43"/>
    <mergeCell ref="M42:M43"/>
    <mergeCell ref="O42:O43"/>
    <mergeCell ref="P42:P43"/>
    <mergeCell ref="M48:M49"/>
    <mergeCell ref="O48:P48"/>
    <mergeCell ref="Q48:Q49"/>
    <mergeCell ref="G49:H49"/>
    <mergeCell ref="K49:L49"/>
    <mergeCell ref="O49:P49"/>
    <mergeCell ref="A48:B49"/>
    <mergeCell ref="D48:D49"/>
    <mergeCell ref="E48:E49"/>
    <mergeCell ref="G48:H48"/>
    <mergeCell ref="I48:I49"/>
    <mergeCell ref="K48:L48"/>
    <mergeCell ref="G52:H52"/>
    <mergeCell ref="K52:L52"/>
    <mergeCell ref="O52:P52"/>
    <mergeCell ref="D53:E53"/>
    <mergeCell ref="G53:I53"/>
    <mergeCell ref="K53:M53"/>
    <mergeCell ref="O53:Q53"/>
    <mergeCell ref="G50:H50"/>
    <mergeCell ref="K50:L50"/>
    <mergeCell ref="O50:P50"/>
    <mergeCell ref="G51:H51"/>
    <mergeCell ref="K51:L51"/>
    <mergeCell ref="O51:P51"/>
    <mergeCell ref="O54:O55"/>
    <mergeCell ref="P54:P55"/>
    <mergeCell ref="Q54:Q55"/>
    <mergeCell ref="A54:B55"/>
    <mergeCell ref="D54:D55"/>
    <mergeCell ref="E54:E55"/>
    <mergeCell ref="G54:G55"/>
    <mergeCell ref="H54:H55"/>
    <mergeCell ref="I54:I55"/>
    <mergeCell ref="A57:B58"/>
    <mergeCell ref="E57:E58"/>
    <mergeCell ref="G57:G58"/>
    <mergeCell ref="H57:H58"/>
    <mergeCell ref="I57:I58"/>
    <mergeCell ref="M57:M58"/>
    <mergeCell ref="K54:K55"/>
    <mergeCell ref="L54:L55"/>
    <mergeCell ref="M54:M55"/>
    <mergeCell ref="D61:E61"/>
    <mergeCell ref="G61:I61"/>
    <mergeCell ref="K61:M61"/>
    <mergeCell ref="O61:Q61"/>
    <mergeCell ref="D62:E62"/>
    <mergeCell ref="G62:I62"/>
    <mergeCell ref="K62:M62"/>
    <mergeCell ref="O62:Q62"/>
    <mergeCell ref="O57:O58"/>
    <mergeCell ref="P57:P58"/>
    <mergeCell ref="Q57:Q58"/>
    <mergeCell ref="K58:L58"/>
    <mergeCell ref="G60:H60"/>
    <mergeCell ref="K60:L60"/>
    <mergeCell ref="O60:P60"/>
    <mergeCell ref="G69:J69"/>
    <mergeCell ref="G70:J70"/>
    <mergeCell ref="G71:J71"/>
    <mergeCell ref="G72:J72"/>
    <mergeCell ref="G73:J73"/>
    <mergeCell ref="G74:J74"/>
    <mergeCell ref="F63:K63"/>
    <mergeCell ref="D65:E65"/>
    <mergeCell ref="G65:J65"/>
    <mergeCell ref="G66:J66"/>
    <mergeCell ref="G67:J67"/>
    <mergeCell ref="G68:J68"/>
  </mergeCells>
  <pageMargins left="0.27559055118110237" right="0.11811023622047245" top="0.47244094488188981" bottom="0.23622047244094491" header="0.19685039370078741" footer="0.11811023622047245"/>
  <pageSetup paperSize="5" scale="75" orientation="landscape" verticalDpi="4294967293" r:id="rId1"/>
  <headerFooter>
    <oddHeader xml:space="preserve">&amp;CFORM PENILAIAN HASIL KINERJA   PELAYANAN PUBLIK OPD/UNIT KERJA TERTENTU  TAHUN 2018 TERHADAP UU NOMOR 25TAHUN 2009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BERITA ACARA 2018</vt:lpstr>
      <vt:lpstr>ROLE MODEL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2019-06-26T05:42:23Z</dcterms:created>
  <dcterms:modified xsi:type="dcterms:W3CDTF">2019-06-26T05:44:38Z</dcterms:modified>
</cp:coreProperties>
</file>