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RISANTI\Documents\PUSKESMAS SIDOMULYO\MUTU 2023\PERTEMUAN TINJAUAN MANAJEMEN SEM 2 2024\"/>
    </mc:Choice>
  </mc:AlternateContent>
  <xr:revisionPtr revIDLastSave="0" documentId="13_ncr:1_{E5B6E2E7-10F7-496C-89D3-2ED5E1CA598F}" xr6:coauthVersionLast="47" xr6:coauthVersionMax="47" xr10:uidLastSave="{00000000-0000-0000-0000-000000000000}"/>
  <bookViews>
    <workbookView xWindow="-98" yWindow="-98" windowWidth="19396" windowHeight="11836" firstSheet="7" activeTab="11" xr2:uid="{00000000-000D-0000-FFFF-FFFF00000000}"/>
  </bookViews>
  <sheets>
    <sheet name="L2. MANAJEMEN 19" sheetId="4" r:id="rId1"/>
    <sheet name="UKP" sheetId="13" r:id="rId2"/>
    <sheet name="PKP Essensial" sheetId="22" r:id="rId3"/>
    <sheet name="mutu pelayanan" sheetId="6" r:id="rId4"/>
    <sheet name="PKP Pengembangann" sheetId="26" r:id="rId5"/>
    <sheet name=" chart manajemen" sheetId="17" r:id="rId6"/>
    <sheet name=" chart UKM esen" sheetId="9" r:id="rId7"/>
    <sheet name=" chart mutu" sheetId="19" r:id="rId8"/>
    <sheet name="chart pengembangan" sheetId="21" r:id="rId9"/>
    <sheet name="SPM" sheetId="24" r:id="rId10"/>
    <sheet name="SPM CHART" sheetId="25" r:id="rId11"/>
    <sheet name="SPM PERKELURAHAN" sheetId="27" r:id="rId12"/>
  </sheets>
  <externalReferences>
    <externalReference r:id="rId13"/>
  </externalReferences>
  <definedNames>
    <definedName name="_xlnm.Print_Area" localSheetId="0">'L2. MANAJEMEN 19'!$A$1:$H$72</definedName>
    <definedName name="_xlnm.Print_Area" localSheetId="1">UKP!$A$1:$M$32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9" i="22" l="1"/>
  <c r="F136" i="22"/>
  <c r="I136" i="22" s="1"/>
  <c r="K136" i="22" s="1"/>
  <c r="F135" i="22"/>
  <c r="I135" i="22" s="1"/>
  <c r="K135" i="22" s="1"/>
  <c r="F134" i="22"/>
  <c r="I134" i="22" s="1"/>
  <c r="K134" i="22" s="1"/>
  <c r="F133" i="22"/>
  <c r="I133" i="22" s="1"/>
  <c r="K133" i="22" s="1"/>
  <c r="L67" i="22" l="1"/>
  <c r="L59" i="22"/>
  <c r="K131" i="22" l="1"/>
  <c r="K130" i="22"/>
  <c r="K128" i="22"/>
  <c r="K127" i="22"/>
  <c r="K120" i="22"/>
  <c r="K121" i="22"/>
  <c r="K122" i="22"/>
  <c r="K119" i="22"/>
  <c r="K113" i="22"/>
  <c r="K114" i="22"/>
  <c r="K115" i="22"/>
  <c r="K116" i="22"/>
  <c r="K112" i="22"/>
  <c r="K109" i="22"/>
  <c r="K110" i="22"/>
  <c r="K108" i="22"/>
  <c r="K104" i="22"/>
  <c r="K105" i="22"/>
  <c r="K106" i="22"/>
  <c r="K103" i="22"/>
  <c r="K95" i="22"/>
  <c r="K96" i="22"/>
  <c r="K97" i="22"/>
  <c r="K98" i="22"/>
  <c r="K99" i="22"/>
  <c r="K100" i="22"/>
  <c r="K101" i="22"/>
  <c r="K94" i="22"/>
  <c r="K91" i="22"/>
  <c r="K83" i="22"/>
  <c r="K85" i="22"/>
  <c r="K87" i="22"/>
  <c r="K88" i="22"/>
  <c r="K89" i="22"/>
  <c r="K81" i="22"/>
  <c r="K62" i="22"/>
  <c r="K64" i="22"/>
  <c r="K66" i="22"/>
  <c r="K68" i="22"/>
  <c r="K70" i="22"/>
  <c r="K71" i="22"/>
  <c r="K72" i="22"/>
  <c r="K74" i="22"/>
  <c r="K76" i="22"/>
  <c r="K78" i="22"/>
  <c r="K61" i="22"/>
  <c r="K55" i="22"/>
  <c r="K56" i="22"/>
  <c r="K57" i="22"/>
  <c r="K54" i="22"/>
  <c r="K51" i="22"/>
  <c r="K52" i="22"/>
  <c r="K50" i="22"/>
  <c r="K48" i="22"/>
  <c r="K47" i="22"/>
  <c r="K45" i="22"/>
  <c r="K44" i="22"/>
  <c r="K42" i="22"/>
  <c r="K41" i="22"/>
  <c r="K38" i="22"/>
  <c r="K39" i="22"/>
  <c r="K37" i="22"/>
  <c r="K28" i="22"/>
  <c r="K29" i="22"/>
  <c r="K30" i="22"/>
  <c r="K31" i="22"/>
  <c r="K32" i="22"/>
  <c r="K33" i="22"/>
  <c r="K34" i="22"/>
  <c r="K27" i="22"/>
  <c r="K23" i="22"/>
  <c r="K24" i="22"/>
  <c r="K25" i="22"/>
  <c r="K22" i="22"/>
  <c r="K19" i="22"/>
  <c r="K20" i="22"/>
  <c r="K18" i="22"/>
  <c r="K13" i="22"/>
  <c r="K14" i="22"/>
  <c r="K15" i="22"/>
  <c r="K16" i="22"/>
  <c r="K12" i="22"/>
  <c r="K9" i="22" l="1"/>
  <c r="K10" i="22"/>
  <c r="K123" i="22"/>
  <c r="K124" i="22"/>
  <c r="K125" i="22"/>
  <c r="K8" i="22"/>
  <c r="G262" i="27"/>
  <c r="D262" i="27"/>
  <c r="G261" i="27"/>
  <c r="D261" i="27"/>
  <c r="G260" i="27"/>
  <c r="D260" i="27"/>
  <c r="G259" i="27"/>
  <c r="D259" i="27"/>
  <c r="G258" i="27"/>
  <c r="D258" i="27"/>
  <c r="G257" i="27"/>
  <c r="H257" i="27" s="1"/>
  <c r="D257" i="27"/>
  <c r="G256" i="27"/>
  <c r="D256" i="27"/>
  <c r="G255" i="27"/>
  <c r="D255" i="27"/>
  <c r="G254" i="27"/>
  <c r="D254" i="27"/>
  <c r="G253" i="27"/>
  <c r="D253" i="27"/>
  <c r="G252" i="27"/>
  <c r="D252" i="27"/>
  <c r="G251" i="27"/>
  <c r="F251" i="27"/>
  <c r="D251" i="27"/>
  <c r="G250" i="27"/>
  <c r="D250" i="27"/>
  <c r="G249" i="27"/>
  <c r="D249" i="27"/>
  <c r="G248" i="27"/>
  <c r="D248" i="27"/>
  <c r="G247" i="27"/>
  <c r="D247" i="27"/>
  <c r="G246" i="27"/>
  <c r="D246" i="27"/>
  <c r="F245" i="27"/>
  <c r="G245" i="27" s="1"/>
  <c r="H245" i="27" s="1"/>
  <c r="D245" i="27"/>
  <c r="G244" i="27"/>
  <c r="D244" i="27"/>
  <c r="G243" i="27"/>
  <c r="D243" i="27"/>
  <c r="G242" i="27"/>
  <c r="D242" i="27"/>
  <c r="G241" i="27"/>
  <c r="D241" i="27"/>
  <c r="G240" i="27"/>
  <c r="D240" i="27"/>
  <c r="F239" i="27"/>
  <c r="G239" i="27" s="1"/>
  <c r="H239" i="27" s="1"/>
  <c r="C239" i="27"/>
  <c r="D239" i="27" s="1"/>
  <c r="G238" i="27"/>
  <c r="D238" i="27"/>
  <c r="G237" i="27"/>
  <c r="D237" i="27"/>
  <c r="G236" i="27"/>
  <c r="D236" i="27"/>
  <c r="G235" i="27"/>
  <c r="D235" i="27"/>
  <c r="G234" i="27"/>
  <c r="D234" i="27"/>
  <c r="F233" i="27"/>
  <c r="G233" i="27" s="1"/>
  <c r="H233" i="27" s="1"/>
  <c r="D233" i="27"/>
  <c r="G232" i="27"/>
  <c r="D232" i="27"/>
  <c r="G231" i="27"/>
  <c r="D231" i="27"/>
  <c r="G230" i="27"/>
  <c r="D230" i="27"/>
  <c r="G229" i="27"/>
  <c r="D229" i="27"/>
  <c r="G228" i="27"/>
  <c r="D228" i="27"/>
  <c r="F227" i="27"/>
  <c r="G227" i="27" s="1"/>
  <c r="H227" i="27" s="1"/>
  <c r="D227" i="27"/>
  <c r="G226" i="27"/>
  <c r="C226" i="27"/>
  <c r="D226" i="27" s="1"/>
  <c r="C225" i="27"/>
  <c r="D225" i="27" s="1"/>
  <c r="C224" i="27"/>
  <c r="G224" i="27" s="1"/>
  <c r="C223" i="27"/>
  <c r="G223" i="27" s="1"/>
  <c r="G222" i="27"/>
  <c r="C222" i="27"/>
  <c r="D222" i="27" s="1"/>
  <c r="C221" i="27"/>
  <c r="G221" i="27" s="1"/>
  <c r="G220" i="27"/>
  <c r="G219" i="27"/>
  <c r="G218" i="27"/>
  <c r="G217" i="27"/>
  <c r="G216" i="27"/>
  <c r="G215" i="27"/>
  <c r="D215" i="27"/>
  <c r="G214" i="27"/>
  <c r="D214" i="27"/>
  <c r="G213" i="27"/>
  <c r="D213" i="27"/>
  <c r="G212" i="27"/>
  <c r="D212" i="27"/>
  <c r="G211" i="27"/>
  <c r="D211" i="27"/>
  <c r="G210" i="27"/>
  <c r="D210" i="27"/>
  <c r="G209" i="27"/>
  <c r="C209" i="27"/>
  <c r="D209" i="27" s="1"/>
  <c r="G208" i="27"/>
  <c r="D208" i="27"/>
  <c r="G207" i="27"/>
  <c r="D207" i="27"/>
  <c r="G206" i="27"/>
  <c r="D206" i="27"/>
  <c r="G205" i="27"/>
  <c r="D205" i="27"/>
  <c r="G204" i="27"/>
  <c r="D204" i="27"/>
  <c r="F203" i="27"/>
  <c r="G203" i="27" s="1"/>
  <c r="H203" i="27" s="1"/>
  <c r="D203" i="27"/>
  <c r="D202" i="27"/>
  <c r="G201" i="27"/>
  <c r="D201" i="27"/>
  <c r="G200" i="27"/>
  <c r="D200" i="27"/>
  <c r="D199" i="27"/>
  <c r="G198" i="27"/>
  <c r="D198" i="27"/>
  <c r="F197" i="27"/>
  <c r="G197" i="27" s="1"/>
  <c r="D197" i="27"/>
  <c r="G196" i="27"/>
  <c r="D196" i="27"/>
  <c r="G195" i="27"/>
  <c r="D195" i="27"/>
  <c r="G194" i="27"/>
  <c r="D194" i="27"/>
  <c r="G193" i="27"/>
  <c r="D193" i="27"/>
  <c r="G192" i="27"/>
  <c r="D192" i="27"/>
  <c r="G191" i="27"/>
  <c r="D191" i="27"/>
  <c r="G190" i="27"/>
  <c r="D190" i="27"/>
  <c r="G189" i="27"/>
  <c r="D189" i="27"/>
  <c r="G188" i="27"/>
  <c r="D188" i="27"/>
  <c r="G187" i="27"/>
  <c r="D187" i="27"/>
  <c r="G186" i="27"/>
  <c r="D186" i="27"/>
  <c r="F185" i="27"/>
  <c r="G185" i="27" s="1"/>
  <c r="D185" i="27"/>
  <c r="G184" i="27"/>
  <c r="D184" i="27"/>
  <c r="G183" i="27"/>
  <c r="D183" i="27"/>
  <c r="G182" i="27"/>
  <c r="D182" i="27"/>
  <c r="G181" i="27"/>
  <c r="D181" i="27"/>
  <c r="G180" i="27"/>
  <c r="D180" i="27"/>
  <c r="F179" i="27"/>
  <c r="F173" i="27" s="1"/>
  <c r="G173" i="27" s="1"/>
  <c r="D179" i="27"/>
  <c r="F178" i="27"/>
  <c r="G178" i="27" s="1"/>
  <c r="C178" i="27"/>
  <c r="D178" i="27" s="1"/>
  <c r="F177" i="27"/>
  <c r="G177" i="27" s="1"/>
  <c r="D177" i="27"/>
  <c r="C177" i="27"/>
  <c r="F176" i="27"/>
  <c r="G176" i="27" s="1"/>
  <c r="C176" i="27"/>
  <c r="D176" i="27" s="1"/>
  <c r="F175" i="27"/>
  <c r="G175" i="27" s="1"/>
  <c r="C175" i="27"/>
  <c r="D175" i="27" s="1"/>
  <c r="F174" i="27"/>
  <c r="G174" i="27" s="1"/>
  <c r="D174" i="27"/>
  <c r="C174" i="27"/>
  <c r="C173" i="27"/>
  <c r="D173" i="27" s="1"/>
  <c r="G172" i="27"/>
  <c r="D172" i="27"/>
  <c r="G171" i="27"/>
  <c r="D171" i="27"/>
  <c r="G170" i="27"/>
  <c r="D170" i="27"/>
  <c r="G169" i="27"/>
  <c r="D169" i="27"/>
  <c r="G168" i="27"/>
  <c r="D168" i="27"/>
  <c r="F167" i="27"/>
  <c r="G167" i="27" s="1"/>
  <c r="C167" i="27"/>
  <c r="D167" i="27" s="1"/>
  <c r="G166" i="27"/>
  <c r="D166" i="27"/>
  <c r="G165" i="27"/>
  <c r="D165" i="27"/>
  <c r="G164" i="27"/>
  <c r="D164" i="27"/>
  <c r="G163" i="27"/>
  <c r="D163" i="27"/>
  <c r="G162" i="27"/>
  <c r="D162" i="27"/>
  <c r="F161" i="27"/>
  <c r="G161" i="27" s="1"/>
  <c r="C161" i="27"/>
  <c r="D161" i="27" s="1"/>
  <c r="G160" i="27"/>
  <c r="D160" i="27"/>
  <c r="G159" i="27"/>
  <c r="D159" i="27"/>
  <c r="G158" i="27"/>
  <c r="D158" i="27"/>
  <c r="G157" i="27"/>
  <c r="D157" i="27"/>
  <c r="G156" i="27"/>
  <c r="D156" i="27"/>
  <c r="F155" i="27"/>
  <c r="G155" i="27" s="1"/>
  <c r="C155" i="27"/>
  <c r="D155" i="27" s="1"/>
  <c r="F154" i="27"/>
  <c r="G154" i="27" s="1"/>
  <c r="C154" i="27"/>
  <c r="D154" i="27" s="1"/>
  <c r="F153" i="27"/>
  <c r="G153" i="27" s="1"/>
  <c r="C153" i="27"/>
  <c r="D153" i="27" s="1"/>
  <c r="F152" i="27"/>
  <c r="G152" i="27" s="1"/>
  <c r="C152" i="27"/>
  <c r="D152" i="27" s="1"/>
  <c r="F151" i="27"/>
  <c r="G151" i="27" s="1"/>
  <c r="C151" i="27"/>
  <c r="D151" i="27" s="1"/>
  <c r="F150" i="27"/>
  <c r="G150" i="27" s="1"/>
  <c r="C150" i="27"/>
  <c r="D150" i="27" s="1"/>
  <c r="F149" i="27"/>
  <c r="G149" i="27" s="1"/>
  <c r="C149" i="27"/>
  <c r="D149" i="27" s="1"/>
  <c r="G148" i="27"/>
  <c r="D148" i="27"/>
  <c r="G147" i="27"/>
  <c r="D147" i="27"/>
  <c r="G146" i="27"/>
  <c r="D146" i="27"/>
  <c r="G145" i="27"/>
  <c r="D145" i="27"/>
  <c r="G144" i="27"/>
  <c r="D144" i="27"/>
  <c r="F143" i="27"/>
  <c r="G143" i="27" s="1"/>
  <c r="C143" i="27"/>
  <c r="D143" i="27" s="1"/>
  <c r="G142" i="27"/>
  <c r="D142" i="27"/>
  <c r="G141" i="27"/>
  <c r="D141" i="27"/>
  <c r="G140" i="27"/>
  <c r="D140" i="27"/>
  <c r="G139" i="27"/>
  <c r="D139" i="27"/>
  <c r="G138" i="27"/>
  <c r="D138" i="27"/>
  <c r="F137" i="27"/>
  <c r="G137" i="27" s="1"/>
  <c r="C137" i="27"/>
  <c r="D137" i="27" s="1"/>
  <c r="G136" i="27"/>
  <c r="D136" i="27"/>
  <c r="G135" i="27"/>
  <c r="D135" i="27"/>
  <c r="G134" i="27"/>
  <c r="D134" i="27"/>
  <c r="G133" i="27"/>
  <c r="D133" i="27"/>
  <c r="G132" i="27"/>
  <c r="D132" i="27"/>
  <c r="C131" i="27"/>
  <c r="G131" i="27" s="1"/>
  <c r="G130" i="27"/>
  <c r="D130" i="27"/>
  <c r="G129" i="27"/>
  <c r="D129" i="27"/>
  <c r="G128" i="27"/>
  <c r="D128" i="27"/>
  <c r="G127" i="27"/>
  <c r="D127" i="27"/>
  <c r="G126" i="27"/>
  <c r="D126" i="27"/>
  <c r="F125" i="27"/>
  <c r="G125" i="27" s="1"/>
  <c r="C125" i="27"/>
  <c r="D125" i="27" s="1"/>
  <c r="G124" i="27"/>
  <c r="D124" i="27"/>
  <c r="G123" i="27"/>
  <c r="D123" i="27"/>
  <c r="G122" i="27"/>
  <c r="D122" i="27"/>
  <c r="G121" i="27"/>
  <c r="D121" i="27"/>
  <c r="G120" i="27"/>
  <c r="D120" i="27"/>
  <c r="G119" i="27"/>
  <c r="H119" i="27" s="1"/>
  <c r="D119" i="27"/>
  <c r="D118" i="27"/>
  <c r="G118" i="27" s="1"/>
  <c r="D117" i="27"/>
  <c r="G117" i="27" s="1"/>
  <c r="D116" i="27"/>
  <c r="G116" i="27" s="1"/>
  <c r="D115" i="27"/>
  <c r="G115" i="27" s="1"/>
  <c r="D114" i="27"/>
  <c r="G114" i="27" s="1"/>
  <c r="F113" i="27"/>
  <c r="C113" i="27"/>
  <c r="D113" i="27" s="1"/>
  <c r="G112" i="27"/>
  <c r="D112" i="27"/>
  <c r="G111" i="27"/>
  <c r="D111" i="27"/>
  <c r="G110" i="27"/>
  <c r="D110" i="27"/>
  <c r="G109" i="27"/>
  <c r="D109" i="27"/>
  <c r="G108" i="27"/>
  <c r="D108" i="27"/>
  <c r="F107" i="27"/>
  <c r="G107" i="27" s="1"/>
  <c r="C107" i="27"/>
  <c r="D107" i="27" s="1"/>
  <c r="G106" i="27"/>
  <c r="D106" i="27"/>
  <c r="G105" i="27"/>
  <c r="D105" i="27"/>
  <c r="G104" i="27"/>
  <c r="D104" i="27"/>
  <c r="G103" i="27"/>
  <c r="D103" i="27"/>
  <c r="G102" i="27"/>
  <c r="D102" i="27"/>
  <c r="F101" i="27"/>
  <c r="G101" i="27" s="1"/>
  <c r="C101" i="27"/>
  <c r="D101" i="27" s="1"/>
  <c r="G100" i="27"/>
  <c r="D100" i="27"/>
  <c r="G99" i="27"/>
  <c r="D99" i="27"/>
  <c r="G98" i="27"/>
  <c r="D98" i="27"/>
  <c r="G97" i="27"/>
  <c r="D97" i="27"/>
  <c r="G96" i="27"/>
  <c r="D96" i="27"/>
  <c r="F95" i="27"/>
  <c r="G95" i="27" s="1"/>
  <c r="C95" i="27"/>
  <c r="D95" i="27" s="1"/>
  <c r="G94" i="27"/>
  <c r="D94" i="27"/>
  <c r="G93" i="27"/>
  <c r="D93" i="27"/>
  <c r="G92" i="27"/>
  <c r="D92" i="27"/>
  <c r="G91" i="27"/>
  <c r="D91" i="27"/>
  <c r="G90" i="27"/>
  <c r="D90" i="27"/>
  <c r="F89" i="27"/>
  <c r="G89" i="27" s="1"/>
  <c r="C89" i="27"/>
  <c r="D89" i="27" s="1"/>
  <c r="G88" i="27"/>
  <c r="D88" i="27"/>
  <c r="G87" i="27"/>
  <c r="D87" i="27"/>
  <c r="G86" i="27"/>
  <c r="D86" i="27"/>
  <c r="G85" i="27"/>
  <c r="D85" i="27"/>
  <c r="G84" i="27"/>
  <c r="D84" i="27"/>
  <c r="G83" i="27"/>
  <c r="D83" i="27"/>
  <c r="G82" i="27"/>
  <c r="D82" i="27"/>
  <c r="G81" i="27"/>
  <c r="D81" i="27"/>
  <c r="G80" i="27"/>
  <c r="D80" i="27"/>
  <c r="G79" i="27"/>
  <c r="D79" i="27"/>
  <c r="G78" i="27"/>
  <c r="D78" i="27"/>
  <c r="G77" i="27"/>
  <c r="D77" i="27"/>
  <c r="G76" i="27"/>
  <c r="D76" i="27"/>
  <c r="G75" i="27"/>
  <c r="D75" i="27"/>
  <c r="G74" i="27"/>
  <c r="D74" i="27"/>
  <c r="G73" i="27"/>
  <c r="D73" i="27"/>
  <c r="G72" i="27"/>
  <c r="D72" i="27"/>
  <c r="F71" i="27"/>
  <c r="G71" i="27" s="1"/>
  <c r="D71" i="27"/>
  <c r="G70" i="27"/>
  <c r="D70" i="27"/>
  <c r="G69" i="27"/>
  <c r="D69" i="27"/>
  <c r="G68" i="27"/>
  <c r="D68" i="27"/>
  <c r="G67" i="27"/>
  <c r="D67" i="27"/>
  <c r="G66" i="27"/>
  <c r="D66" i="27"/>
  <c r="G65" i="27"/>
  <c r="D65" i="27"/>
  <c r="G64" i="27"/>
  <c r="D64" i="27"/>
  <c r="G63" i="27"/>
  <c r="D63" i="27"/>
  <c r="G62" i="27"/>
  <c r="D62" i="27"/>
  <c r="G61" i="27"/>
  <c r="D61" i="27"/>
  <c r="G60" i="27"/>
  <c r="D60" i="27"/>
  <c r="G59" i="27"/>
  <c r="D59" i="27"/>
  <c r="G58" i="27"/>
  <c r="D58" i="27"/>
  <c r="G57" i="27"/>
  <c r="D57" i="27"/>
  <c r="G56" i="27"/>
  <c r="D56" i="27"/>
  <c r="G55" i="27"/>
  <c r="D55" i="27"/>
  <c r="G54" i="27"/>
  <c r="D54" i="27"/>
  <c r="G53" i="27"/>
  <c r="H53" i="27" s="1"/>
  <c r="D53" i="27"/>
  <c r="G52" i="27"/>
  <c r="D52" i="27"/>
  <c r="G51" i="27"/>
  <c r="D51" i="27"/>
  <c r="G50" i="27"/>
  <c r="D50" i="27"/>
  <c r="G49" i="27"/>
  <c r="D49" i="27"/>
  <c r="G48" i="27"/>
  <c r="D48" i="27"/>
  <c r="G47" i="27"/>
  <c r="D47" i="27"/>
  <c r="G46" i="27"/>
  <c r="D46" i="27"/>
  <c r="G45" i="27"/>
  <c r="D45" i="27"/>
  <c r="G44" i="27"/>
  <c r="D44" i="27"/>
  <c r="G43" i="27"/>
  <c r="D43" i="27"/>
  <c r="G42" i="27"/>
  <c r="D42" i="27"/>
  <c r="G41" i="27"/>
  <c r="D41" i="27"/>
  <c r="G40" i="27"/>
  <c r="D40" i="27"/>
  <c r="G39" i="27"/>
  <c r="D39" i="27"/>
  <c r="G38" i="27"/>
  <c r="D38" i="27"/>
  <c r="G37" i="27"/>
  <c r="D37" i="27"/>
  <c r="G36" i="27"/>
  <c r="D36" i="27"/>
  <c r="F35" i="27"/>
  <c r="G35" i="27" s="1"/>
  <c r="D35" i="27"/>
  <c r="G34" i="27"/>
  <c r="D34" i="27"/>
  <c r="G33" i="27"/>
  <c r="D33" i="27"/>
  <c r="G32" i="27"/>
  <c r="D32" i="27"/>
  <c r="G31" i="27"/>
  <c r="D31" i="27"/>
  <c r="G30" i="27"/>
  <c r="D30" i="27"/>
  <c r="F29" i="27"/>
  <c r="G29" i="27" s="1"/>
  <c r="D29" i="27"/>
  <c r="G28" i="27"/>
  <c r="D28" i="27"/>
  <c r="G27" i="27"/>
  <c r="D27" i="27"/>
  <c r="G26" i="27"/>
  <c r="D26" i="27"/>
  <c r="G25" i="27"/>
  <c r="D25" i="27"/>
  <c r="G24" i="27"/>
  <c r="D24" i="27"/>
  <c r="G23" i="27"/>
  <c r="D23" i="27"/>
  <c r="G22" i="27"/>
  <c r="D22" i="27"/>
  <c r="G21" i="27"/>
  <c r="D21" i="27"/>
  <c r="G20" i="27"/>
  <c r="D20" i="27"/>
  <c r="G19" i="27"/>
  <c r="D19" i="27"/>
  <c r="G18" i="27"/>
  <c r="D18" i="27"/>
  <c r="G17" i="27"/>
  <c r="D17" i="27"/>
  <c r="G16" i="27"/>
  <c r="D16" i="27"/>
  <c r="G15" i="27"/>
  <c r="D15" i="27"/>
  <c r="G14" i="27"/>
  <c r="D14" i="27"/>
  <c r="G13" i="27"/>
  <c r="D13" i="27"/>
  <c r="G12" i="27"/>
  <c r="D12" i="27"/>
  <c r="F11" i="27"/>
  <c r="G11" i="27" s="1"/>
  <c r="D11" i="27"/>
  <c r="G10" i="27"/>
  <c r="D10" i="27"/>
  <c r="G9" i="27"/>
  <c r="D9" i="27"/>
  <c r="G8" i="27"/>
  <c r="D8" i="27"/>
  <c r="G7" i="27"/>
  <c r="D7" i="27"/>
  <c r="G6" i="27"/>
  <c r="D6" i="27"/>
  <c r="G5" i="27"/>
  <c r="H5" i="27" s="1"/>
  <c r="D5" i="27"/>
  <c r="D47" i="24"/>
  <c r="G47" i="24" s="1"/>
  <c r="H47" i="24" s="1"/>
  <c r="G46" i="24"/>
  <c r="D46" i="24"/>
  <c r="G45" i="24"/>
  <c r="H45" i="24" s="1"/>
  <c r="D45" i="24"/>
  <c r="G44" i="24"/>
  <c r="H44" i="24" s="1"/>
  <c r="D44" i="24"/>
  <c r="H43" i="24"/>
  <c r="G43" i="24"/>
  <c r="D43" i="24"/>
  <c r="G42" i="24"/>
  <c r="H42" i="24" s="1"/>
  <c r="D42" i="24"/>
  <c r="G41" i="24"/>
  <c r="D41" i="24"/>
  <c r="G40" i="24"/>
  <c r="H40" i="24" s="1"/>
  <c r="D40" i="24"/>
  <c r="G39" i="24"/>
  <c r="H38" i="24" s="1"/>
  <c r="D8" i="25" s="1"/>
  <c r="D39" i="24"/>
  <c r="G38" i="24"/>
  <c r="D38" i="24"/>
  <c r="D33" i="24"/>
  <c r="D34" i="24"/>
  <c r="D35" i="24"/>
  <c r="D36" i="24"/>
  <c r="D37" i="24"/>
  <c r="G37" i="24"/>
  <c r="G36" i="24"/>
  <c r="G35" i="24"/>
  <c r="G34" i="24"/>
  <c r="G33" i="24"/>
  <c r="G32" i="24"/>
  <c r="D32" i="24"/>
  <c r="G31" i="24"/>
  <c r="D31" i="24"/>
  <c r="G30" i="24"/>
  <c r="D30" i="24"/>
  <c r="G29" i="24"/>
  <c r="D29" i="24"/>
  <c r="G28" i="24"/>
  <c r="D28" i="24"/>
  <c r="G27" i="24"/>
  <c r="D27" i="24"/>
  <c r="G26" i="24"/>
  <c r="D26" i="24"/>
  <c r="G25" i="24"/>
  <c r="D25" i="24"/>
  <c r="G24" i="24"/>
  <c r="D24" i="24"/>
  <c r="G23" i="24"/>
  <c r="D23" i="24"/>
  <c r="G22" i="24"/>
  <c r="D22" i="24"/>
  <c r="G21" i="24"/>
  <c r="D21" i="24"/>
  <c r="G20" i="24"/>
  <c r="D20" i="24"/>
  <c r="G19" i="24"/>
  <c r="D19" i="24"/>
  <c r="G18" i="24"/>
  <c r="D18" i="24"/>
  <c r="G17" i="24"/>
  <c r="D17" i="24"/>
  <c r="G16" i="24"/>
  <c r="D16" i="24"/>
  <c r="G15" i="24"/>
  <c r="D15" i="24"/>
  <c r="G14" i="24"/>
  <c r="D14" i="24"/>
  <c r="G13" i="24"/>
  <c r="D13" i="24"/>
  <c r="G12" i="24"/>
  <c r="D12" i="24"/>
  <c r="G11" i="24"/>
  <c r="D11" i="24"/>
  <c r="G10" i="24"/>
  <c r="D10" i="24"/>
  <c r="G9" i="24"/>
  <c r="D9" i="24"/>
  <c r="F8" i="24"/>
  <c r="G8" i="24" s="1"/>
  <c r="D8" i="24"/>
  <c r="G7" i="24"/>
  <c r="F6" i="24"/>
  <c r="G6" i="24" s="1"/>
  <c r="D6" i="24"/>
  <c r="G5" i="24"/>
  <c r="D5" i="24"/>
  <c r="L45" i="26"/>
  <c r="L44" i="26"/>
  <c r="L43" i="26"/>
  <c r="L42" i="26"/>
  <c r="L40" i="26"/>
  <c r="L39" i="26"/>
  <c r="L38" i="26"/>
  <c r="L37" i="26"/>
  <c r="L36" i="26"/>
  <c r="L35" i="26"/>
  <c r="L33" i="26"/>
  <c r="L32" i="26"/>
  <c r="L28" i="26"/>
  <c r="L27" i="26"/>
  <c r="L25" i="26"/>
  <c r="I24" i="26"/>
  <c r="L24" i="26" s="1"/>
  <c r="I23" i="26"/>
  <c r="L22" i="26"/>
  <c r="L20" i="26"/>
  <c r="L19" i="26"/>
  <c r="L16" i="26"/>
  <c r="L13" i="26"/>
  <c r="L12" i="26"/>
  <c r="L11" i="26"/>
  <c r="L10" i="26"/>
  <c r="L9" i="26"/>
  <c r="L8" i="26"/>
  <c r="I131" i="22"/>
  <c r="I130" i="22"/>
  <c r="F128" i="22"/>
  <c r="F127" i="22"/>
  <c r="I127" i="22" s="1"/>
  <c r="F125" i="22"/>
  <c r="I125" i="22" s="1"/>
  <c r="I124" i="22"/>
  <c r="F124" i="22"/>
  <c r="F123" i="22"/>
  <c r="I123" i="22" s="1"/>
  <c r="F122" i="22"/>
  <c r="I122" i="22" s="1"/>
  <c r="F121" i="22"/>
  <c r="I121" i="22" s="1"/>
  <c r="F120" i="22"/>
  <c r="I120" i="22" s="1"/>
  <c r="F119" i="22"/>
  <c r="I119" i="22" s="1"/>
  <c r="F116" i="22"/>
  <c r="I116" i="22" s="1"/>
  <c r="F115" i="22"/>
  <c r="I115" i="22" s="1"/>
  <c r="F114" i="22"/>
  <c r="I114" i="22" s="1"/>
  <c r="F113" i="22"/>
  <c r="I113" i="22" s="1"/>
  <c r="F112" i="22"/>
  <c r="I112" i="22" s="1"/>
  <c r="F110" i="22"/>
  <c r="I110" i="22" s="1"/>
  <c r="E109" i="22"/>
  <c r="F109" i="22" s="1"/>
  <c r="I109" i="22" s="1"/>
  <c r="F108" i="22"/>
  <c r="I108" i="22" s="1"/>
  <c r="F106" i="22"/>
  <c r="I106" i="22" s="1"/>
  <c r="F105" i="22"/>
  <c r="I105" i="22" s="1"/>
  <c r="F104" i="22"/>
  <c r="I104" i="22" s="1"/>
  <c r="F103" i="22"/>
  <c r="I103" i="22" s="1"/>
  <c r="F101" i="22"/>
  <c r="I101" i="22" s="1"/>
  <c r="F100" i="22"/>
  <c r="I100" i="22" s="1"/>
  <c r="F99" i="22"/>
  <c r="I99" i="22" s="1"/>
  <c r="F98" i="22"/>
  <c r="I98" i="22" s="1"/>
  <c r="F97" i="22"/>
  <c r="I97" i="22" s="1"/>
  <c r="F96" i="22"/>
  <c r="I96" i="22" s="1"/>
  <c r="F95" i="22"/>
  <c r="I95" i="22" s="1"/>
  <c r="F94" i="22"/>
  <c r="I94" i="22" s="1"/>
  <c r="F91" i="22"/>
  <c r="I91" i="22" s="1"/>
  <c r="F81" i="22"/>
  <c r="I81" i="22"/>
  <c r="F83" i="22"/>
  <c r="I83" i="22" s="1"/>
  <c r="F85" i="22"/>
  <c r="I85" i="22"/>
  <c r="F87" i="22"/>
  <c r="I87" i="22"/>
  <c r="F88" i="22"/>
  <c r="I88" i="22"/>
  <c r="F89" i="22"/>
  <c r="I89" i="22"/>
  <c r="F78" i="22"/>
  <c r="I78" i="22" s="1"/>
  <c r="F76" i="22"/>
  <c r="F74" i="22"/>
  <c r="I74" i="22" s="1"/>
  <c r="F72" i="22"/>
  <c r="I72" i="22" s="1"/>
  <c r="F71" i="22"/>
  <c r="I71" i="22" s="1"/>
  <c r="F70" i="22"/>
  <c r="I70" i="22" s="1"/>
  <c r="F68" i="22"/>
  <c r="I68" i="22" s="1"/>
  <c r="F66" i="22"/>
  <c r="I66" i="22" s="1"/>
  <c r="F64" i="22"/>
  <c r="I64" i="22" s="1"/>
  <c r="F62" i="22"/>
  <c r="I62" i="22" s="1"/>
  <c r="F61" i="22"/>
  <c r="I61" i="22" s="1"/>
  <c r="I57" i="22"/>
  <c r="F57" i="22"/>
  <c r="F56" i="22"/>
  <c r="I56" i="22" s="1"/>
  <c r="F55" i="22"/>
  <c r="I55" i="22" s="1"/>
  <c r="F54" i="22"/>
  <c r="I54" i="22" s="1"/>
  <c r="F52" i="22"/>
  <c r="I52" i="22" s="1"/>
  <c r="I51" i="22"/>
  <c r="F51" i="22"/>
  <c r="F50" i="22"/>
  <c r="I50" i="22" s="1"/>
  <c r="F48" i="22"/>
  <c r="I48" i="22" s="1"/>
  <c r="F47" i="22"/>
  <c r="I47" i="22" s="1"/>
  <c r="F45" i="22"/>
  <c r="I45" i="22" s="1"/>
  <c r="F44" i="22"/>
  <c r="I44" i="22" s="1"/>
  <c r="I42" i="22"/>
  <c r="F42" i="22"/>
  <c r="F41" i="22"/>
  <c r="I41" i="22" s="1"/>
  <c r="F39" i="22"/>
  <c r="I39" i="22" s="1"/>
  <c r="F38" i="22"/>
  <c r="I38" i="22" s="1"/>
  <c r="F37" i="22"/>
  <c r="I37" i="22" s="1"/>
  <c r="F34" i="22"/>
  <c r="I34" i="22" s="1"/>
  <c r="F33" i="22"/>
  <c r="I33" i="22" s="1"/>
  <c r="F32" i="22"/>
  <c r="I32" i="22" s="1"/>
  <c r="F31" i="22"/>
  <c r="I31" i="22" s="1"/>
  <c r="F30" i="22"/>
  <c r="I30" i="22" s="1"/>
  <c r="F29" i="22"/>
  <c r="I29" i="22" s="1"/>
  <c r="F28" i="22"/>
  <c r="I28" i="22" s="1"/>
  <c r="F27" i="22"/>
  <c r="I27" i="22" s="1"/>
  <c r="F25" i="22"/>
  <c r="I25" i="22" s="1"/>
  <c r="F24" i="22"/>
  <c r="I24" i="22" s="1"/>
  <c r="F23" i="22"/>
  <c r="I23" i="22" s="1"/>
  <c r="I22" i="22"/>
  <c r="F22" i="22"/>
  <c r="F20" i="22"/>
  <c r="I20" i="22" s="1"/>
  <c r="F19" i="22"/>
  <c r="I19" i="22" s="1"/>
  <c r="F18" i="22"/>
  <c r="I18" i="22" s="1"/>
  <c r="F16" i="22"/>
  <c r="F15" i="22"/>
  <c r="F14" i="22"/>
  <c r="F13" i="22"/>
  <c r="F12" i="22"/>
  <c r="F10" i="22"/>
  <c r="F9" i="22"/>
  <c r="F8" i="22"/>
  <c r="G113" i="27" l="1"/>
  <c r="H89" i="27"/>
  <c r="H215" i="27"/>
  <c r="D131" i="27"/>
  <c r="D221" i="27"/>
  <c r="G179" i="27"/>
  <c r="H173" i="27" s="1"/>
  <c r="G225" i="27"/>
  <c r="D223" i="27"/>
  <c r="D224" i="27"/>
  <c r="H33" i="24"/>
  <c r="H24" i="24"/>
  <c r="H19" i="24"/>
  <c r="H5" i="24"/>
  <c r="H13" i="24"/>
  <c r="N17" i="13" l="1"/>
  <c r="H17" i="13"/>
  <c r="I17" i="13" s="1"/>
  <c r="L17" i="13" s="1"/>
  <c r="N16" i="13"/>
  <c r="H16" i="13"/>
  <c r="I16" i="13" s="1"/>
  <c r="L16" i="13" s="1"/>
  <c r="O15" i="13"/>
  <c r="N15" i="13"/>
  <c r="K15" i="13"/>
  <c r="L15" i="13" s="1"/>
  <c r="I15" i="13"/>
  <c r="N14" i="13"/>
  <c r="I14" i="13"/>
  <c r="N13" i="13"/>
  <c r="I13" i="13"/>
  <c r="L13" i="13" s="1"/>
  <c r="I11" i="13"/>
  <c r="L11" i="13" s="1"/>
  <c r="I10" i="13"/>
  <c r="L10" i="13" s="1"/>
  <c r="I9" i="13"/>
  <c r="L9" i="13" s="1"/>
  <c r="I8" i="13"/>
  <c r="L8" i="13" s="1"/>
  <c r="L7" i="6" l="1"/>
  <c r="L19" i="6"/>
  <c r="L17" i="6"/>
  <c r="L15" i="6"/>
  <c r="L13" i="6"/>
  <c r="L10" i="6"/>
  <c r="L8" i="6"/>
  <c r="D81" i="6"/>
  <c r="L21" i="6"/>
  <c r="K62" i="6"/>
  <c r="L61" i="6" s="1"/>
  <c r="K60" i="6"/>
  <c r="K59" i="6"/>
  <c r="L58" i="6"/>
  <c r="K57" i="6"/>
  <c r="K56" i="6"/>
  <c r="L55" i="6"/>
  <c r="K54" i="6"/>
  <c r="K53" i="6"/>
  <c r="L52" i="6"/>
  <c r="K51" i="6"/>
  <c r="L50" i="6" s="1"/>
  <c r="K49" i="6"/>
  <c r="L48" i="6"/>
  <c r="K47" i="6"/>
  <c r="K46" i="6"/>
  <c r="L44" i="6" s="1"/>
  <c r="L41" i="6" s="1"/>
  <c r="K45" i="6"/>
  <c r="K43" i="6"/>
  <c r="L42" i="6"/>
  <c r="K40" i="6"/>
  <c r="L39" i="6"/>
  <c r="K38" i="6"/>
  <c r="L36" i="6" s="1"/>
  <c r="K37" i="6"/>
  <c r="K35" i="6"/>
  <c r="L34" i="6"/>
  <c r="K33" i="6"/>
  <c r="L32" i="6"/>
  <c r="K31" i="6"/>
  <c r="L30" i="6"/>
  <c r="K29" i="6"/>
  <c r="L28" i="6"/>
  <c r="K27" i="6"/>
  <c r="L26" i="6" s="1"/>
  <c r="K25" i="6"/>
  <c r="K24" i="6"/>
  <c r="L23" i="6"/>
  <c r="D80" i="6" l="1"/>
  <c r="K20" i="6" l="1"/>
  <c r="K18" i="6"/>
  <c r="D6" i="17" l="1"/>
  <c r="H53" i="4"/>
  <c r="H47" i="4"/>
  <c r="H41" i="4"/>
  <c r="H34" i="4"/>
  <c r="H62" i="4" s="1"/>
  <c r="H26" i="4"/>
  <c r="H63" i="4" l="1"/>
  <c r="M30" i="26"/>
  <c r="M18" i="26"/>
  <c r="M15" i="26"/>
  <c r="M7" i="26"/>
  <c r="L132" i="22"/>
  <c r="L126" i="22"/>
  <c r="L107" i="22"/>
  <c r="L90" i="22"/>
  <c r="L84" i="22"/>
  <c r="L82" i="22"/>
  <c r="L80" i="22"/>
  <c r="L77" i="22"/>
  <c r="L75" i="22"/>
  <c r="L73" i="22"/>
  <c r="L65" i="22"/>
  <c r="L63" i="22"/>
  <c r="L46" i="22"/>
  <c r="L43" i="22"/>
  <c r="L26" i="22"/>
  <c r="L17" i="22"/>
  <c r="I16" i="22"/>
  <c r="I15" i="22"/>
  <c r="I14" i="22"/>
  <c r="I13" i="22"/>
  <c r="L11" i="22" s="1"/>
  <c r="I12" i="22"/>
  <c r="I10" i="22"/>
  <c r="I9" i="22"/>
  <c r="I8" i="22"/>
  <c r="L129" i="22" l="1"/>
  <c r="L102" i="22"/>
  <c r="L86" i="22"/>
  <c r="L79" i="22" s="1"/>
  <c r="L60" i="22"/>
  <c r="L53" i="22"/>
  <c r="L49" i="22"/>
  <c r="M47" i="26"/>
  <c r="M48" i="26" s="1"/>
  <c r="L118" i="22"/>
  <c r="L36" i="22"/>
  <c r="L21" i="22"/>
  <c r="L40" i="22"/>
  <c r="L111" i="22"/>
  <c r="L7" i="22"/>
  <c r="L93" i="22"/>
  <c r="L117" i="22" l="1"/>
  <c r="L92" i="22"/>
  <c r="L58" i="22"/>
  <c r="L6" i="22"/>
  <c r="L35" i="22"/>
  <c r="L137" i="22" l="1"/>
  <c r="L138" i="22" s="1"/>
  <c r="L63" i="6"/>
  <c r="D82" i="6" s="1"/>
  <c r="D83" i="6" s="1"/>
  <c r="D7" i="25" l="1"/>
  <c r="D14" i="25"/>
  <c r="D13" i="25"/>
  <c r="D12" i="25"/>
  <c r="D11" i="25"/>
  <c r="D10" i="25"/>
  <c r="D9" i="25"/>
  <c r="D6" i="25"/>
  <c r="D5" i="25"/>
  <c r="D4" i="25"/>
  <c r="D3" i="25"/>
  <c r="D3" i="9"/>
  <c r="D3" i="21"/>
  <c r="D5" i="21" l="1"/>
  <c r="D4" i="21"/>
  <c r="M7" i="13" l="1"/>
  <c r="M21" i="13" s="1"/>
  <c r="M22" i="13" l="1"/>
  <c r="L22" i="6" l="1"/>
  <c r="D5" i="17"/>
  <c r="D7" i="9" l="1"/>
  <c r="D6" i="9"/>
  <c r="D8" i="9"/>
  <c r="D4" i="9" l="1"/>
  <c r="D5" i="9"/>
  <c r="L76" i="6" l="1"/>
  <c r="L77" i="6" s="1"/>
  <c r="D5" i="19"/>
  <c r="D4" i="19"/>
  <c r="D3" i="19" l="1"/>
  <c r="H61" i="4" l="1"/>
  <c r="D8" i="17" l="1"/>
  <c r="D7" i="17" l="1"/>
  <c r="D3" i="17"/>
  <c r="D4" i="17" l="1"/>
</calcChain>
</file>

<file path=xl/sharedStrings.xml><?xml version="1.0" encoding="utf-8"?>
<sst xmlns="http://schemas.openxmlformats.org/spreadsheetml/2006/main" count="1409" uniqueCount="957">
  <si>
    <t>No</t>
  </si>
  <si>
    <t>Jenis Variabel</t>
  </si>
  <si>
    <t>Definisi Operasional</t>
  </si>
  <si>
    <t>Skala</t>
  </si>
  <si>
    <t>Nilai</t>
  </si>
  <si>
    <t>Nilai 0</t>
  </si>
  <si>
    <t>Nilai 4</t>
  </si>
  <si>
    <t>Nilai 7</t>
  </si>
  <si>
    <t>Nilai 10</t>
  </si>
  <si>
    <t>(1)</t>
  </si>
  <si>
    <t>(2)</t>
  </si>
  <si>
    <t>(3)</t>
  </si>
  <si>
    <t>(4)</t>
  </si>
  <si>
    <t>(5)</t>
  </si>
  <si>
    <t>(6)</t>
  </si>
  <si>
    <t>(7)</t>
  </si>
  <si>
    <t>(8)</t>
  </si>
  <si>
    <t xml:space="preserve">1.Manajemen Umum </t>
  </si>
  <si>
    <t>Penyusunan Profil Puskesmas</t>
  </si>
  <si>
    <t>Rencana 5 (lima) tahunan sesuai visi, misi, tugas pokok dan fungsi Puskesmas bedasarkan pada analisis kebutuhan masyarakat akan pelayanan kesehatan sebagai upaya untuk meningkatkan derajat kesehatan masyarakat secara optimal</t>
  </si>
  <si>
    <t>Tidak ada rencana 5 (lima) tahunan</t>
  </si>
  <si>
    <t>Ada, tidak sesuai visi, misi, tugas pokok dan fungsi Puskesmas, tidak berdasarkan pada analisis kebutuhan masyarakat</t>
  </si>
  <si>
    <t>Ada, sesuai visi, misi, tugas pokok dan fungsi Puskesmas, tidak berdasarkan pada analisis kebutuhan masyarakat</t>
  </si>
  <si>
    <t>Ada, sesuai visi, misi, tugas pokok dan fungsi Puskesmas bedasarkan pada analisis kebutuhan masyarakat</t>
  </si>
  <si>
    <t xml:space="preserve">2. RUK Tahun (N+1)  </t>
  </si>
  <si>
    <t>RUK (Rencana Usulan Kegiatan) Puskesmas untuk tahun yad  ( N+1) dibuat berdasarkan analisa situasi, kebutuhan dan harapan  masyarakat dan hasil capaian kinerja, prioritas serta data 2 ( dua) tahun yang lalu dan data survei, disahkan oleh Kepala Puskesmas</t>
  </si>
  <si>
    <t>Tidak ada</t>
  </si>
  <si>
    <t xml:space="preserve">Ada , tidak sesuai visi, misi, tugas pokok dan fungsi Puskesmas,tidak berdasarkan pada analisis kebutuhan masyarakat dan kinerja </t>
  </si>
  <si>
    <t xml:space="preserve">Ada,  sesuai visi, misi, tugas pokok dan fungsi Puskesmas, tidak berdasarkan pada analisis kebutuhan masyarakat dan kinerja </t>
  </si>
  <si>
    <t>Ada , sesuai visi, misi, tugas pokok dan fungsi Puskesmas, bedasarkan pada analisis kebutuhan masyarakat dan kinerja , ada pengesahan kepala Puskesmas</t>
  </si>
  <si>
    <t>3.RPK/POA bulanan/tahunan</t>
  </si>
  <si>
    <t xml:space="preserve">Dokumen Rencana Pelaksanaan Kegiatan (RPK), sebagai acuan pelaksanaan kegiatan yang akan dijadwalkan selama 1 (satu) tahun dengan memperhatikan visi misi dan tata nilai Puskesmas </t>
  </si>
  <si>
    <t>Tidak ada Ada dokumen RPK</t>
  </si>
  <si>
    <t>dokumen RPK tidak sesuai RUK, Tidak ada pembahasan dengan LP maupun LS, dalam penentuan jadwal</t>
  </si>
  <si>
    <t>dokumen RPK sesuai RUK, tidak ada pembahasan dengan LP maupun LS dalam penentuan jadwal</t>
  </si>
  <si>
    <t>dokumen RPK sesuai RUK, ada pembahasan dengan LP maupun LS dalam penentuan jadwal</t>
  </si>
  <si>
    <t>4.Lokakarya Mini bulanan (lokmin bulanan)</t>
  </si>
  <si>
    <r>
      <rPr>
        <sz val="10"/>
        <color rgb="FF000000"/>
        <rFont val="Times New Roman"/>
        <family val="1"/>
      </rPr>
      <t>Rapat Lintas Program  (LP) membahas review kegiatan, permasalahan LP,rencana tindak lanjut (c</t>
    </r>
    <r>
      <rPr>
        <i/>
        <sz val="10"/>
        <color rgb="FF000000"/>
        <rFont val="Times New Roman"/>
        <family val="1"/>
      </rPr>
      <t>orrective action</t>
    </r>
    <r>
      <rPr>
        <sz val="10"/>
        <color rgb="FF000000"/>
        <rFont val="Times New Roman"/>
        <family val="1"/>
      </rPr>
      <t>) ,  beserta tindak lanjutnyasecara lengkap. Dokumen lokmin awal tahun memuat penyusunan POA, briefing penjelasan program dari Kapus dan detail pelaksanaan program (target, strategi pelaksana) dan kesepakatan pegawai Puskesmas. Notulen memuat evaluasi bulanan pelaksanaan kegiatan dan langkah koreksi.</t>
    </r>
  </si>
  <si>
    <t xml:space="preserve">Tidak ada dokumen </t>
  </si>
  <si>
    <t>Ada, dokumen tidak memuat evaluasi bulanan pelaksanaan kegiatan dan langkah koreksi</t>
  </si>
  <si>
    <r>
      <rPr>
        <sz val="10"/>
        <color rgb="FF000000"/>
        <rFont val="Times New Roman"/>
        <family val="1"/>
      </rPr>
      <t>Ada, dokumen</t>
    </r>
    <r>
      <rPr>
        <i/>
        <sz val="10"/>
        <color rgb="FF000000"/>
        <rFont val="Times New Roman"/>
        <family val="1"/>
      </rPr>
      <t xml:space="preserve"> corrective actio</t>
    </r>
    <r>
      <rPr>
        <sz val="10"/>
        <color rgb="FF000000"/>
        <rFont val="Times New Roman"/>
        <family val="1"/>
      </rPr>
      <t>n,dafar hadir, notulen hasil  lokmin,undangan rapat lokmin tiap bulan lengkap</t>
    </r>
  </si>
  <si>
    <t>Ada, dokumen yang menindaklanjuti hasil lokmin bulan sebelumnya</t>
  </si>
  <si>
    <t>5.Lokakarya Mini tribulanan  (lokmin tribulanan)</t>
  </si>
  <si>
    <t>Rapat lintas program dan Lintas Sektor (LS) membahas review kegiatan, permasalahan LP, corrective action,  beserta tindak lanjutnya  secara lengkap tindak lanjutnya. Dokumen memuat evaluasi kegiatan yang memerlukan peran LS</t>
  </si>
  <si>
    <t>Ada Dokumen corrective action,dafar hadir, notulen hasil  lokmin,undangan rapat lokmin lengkap</t>
  </si>
  <si>
    <t>Ada, dokumen yang menindaklanjuti hasil lokmin yang melibatkan peran serta LS</t>
  </si>
  <si>
    <t>6. Survei Keluarga Sehat (12 Indikator Keluarga Sehat)</t>
  </si>
  <si>
    <t xml:space="preserve">Survei meliputi: 1. KB          2. Persalinan di faskes            3. Bayi dengan imunisasi dasar lengkap, bayi dengan ASI eksklusif                    4. Balita ditimbang                     5. Penderita TB, hipertensi dan gangguan jiwa mendapat pengobatan, tidak merokok, JKN, air bersih dan jamban sehat  yang dilakukan oleh Puskesmas dan jaringannya </t>
  </si>
  <si>
    <t xml:space="preserve">survei kurang dari 30% </t>
  </si>
  <si>
    <t>Dilakukan survei &gt;30%, dilakukan intervensi awal dan dilakukan entri data aplikasi</t>
  </si>
  <si>
    <t>Dilakukan survei &gt;30%,dilakukan intervensi awal, dilakukakan entri data apalikasi dan dilakukan analisis hasil survei</t>
  </si>
  <si>
    <t>Dilakukan survei  minimal lebih dari 30%, telah dilakukan intervensi awal, dilakukan entri data aplikasi, dilakukan analisis data dan dilakukan intervensi lanjut`</t>
  </si>
  <si>
    <t>7.Survei Mawas Diri (SMD)</t>
  </si>
  <si>
    <t xml:space="preserve">Kegiatan  mengenali keadaan dan masalah yang dihadapi masyarakat serta potensi yang dimiliki masyarakat untuk mengatasi masalah tersebut.Hasil identifikasi dianalisis untuk menyusun upaya, selanjutnya masyarakat dapat digerakkan untuk berperan serta aktif untuk memperkuat upaya perbaikannya sesuai batas kewenangannya.. </t>
  </si>
  <si>
    <t>Tidak dilakukan</t>
  </si>
  <si>
    <t>Ada dokumen KA dan SOP SMD tapi belum dilaksanakan</t>
  </si>
  <si>
    <t>Ada dokumen KA dan SOP SMD, dilaksanakan SMD, ada rekapan hasil SMD, tidak ada analisis dan jenis kegiatan yang dibutuhkan masyarakat</t>
  </si>
  <si>
    <t>Ada SOP SMD, kerangka acuan, pelaksanaan, rekapan, analisis dan jenis kegiatan yang dibutuhkan masyarakat dari hasil SMD.</t>
  </si>
  <si>
    <t>8. Pertemuan dengan masyarakat dalam rangka pemberdayaan Individu, Keluarga dan Kelompok</t>
  </si>
  <si>
    <t xml:space="preserve">Pertemuan dengan masyarakat  dalam rangka pemberdayaan (meliputi keterlibatan dalam perencanaan, pelaksanaan dan evaluasi kegiatan) Individu, Keluarga dan Kelompok. </t>
  </si>
  <si>
    <t>Tidak ada pertemuan</t>
  </si>
  <si>
    <t>Ada pertemuan minimal 2 kali setahun</t>
  </si>
  <si>
    <t>ada pertemuan minimal 2 kali setahun, ada hasil pembahasan untuk pemberdayaan masyarakat</t>
  </si>
  <si>
    <t>ada pertemuan minimal 2 kali setahun, ada hasil pembahasan pemberdayaan masyarakat, ada tindaklanjut pemberdayaan</t>
  </si>
  <si>
    <t xml:space="preserve">9.SK Tim mutu  dan uraian tugas </t>
  </si>
  <si>
    <t>Surat Keputusan Kepala Puskesmas  dan uraian tugas Tim Mutu  (UKM Essensial, UKM pengembangan , UKP, Administrasi Manajemen, Mutu, PPI, Keselamatan Pasien serta Audit Internal), serta dilaksanakan evaluasi terhadap pelaksanaan uraian tugas minimal sekali setahun</t>
  </si>
  <si>
    <t>Tidak ada SK Tim, uraian tugas serta evaluasi pelaksanaan uraian tugas</t>
  </si>
  <si>
    <t>Ada SK Tim Mutu, tidak ada  uraian tugas dan evaluasi pelaksanaan uraian tugas</t>
  </si>
  <si>
    <t>Ada SK Tim  Mutu dan  uraian tugas, tidak ada  evaluasi pelaksanaan uraian tugas</t>
  </si>
  <si>
    <t>Ada SK Tim Mutu   dan uraian tugas serta evaluasi pelaksanaan uraian tugas</t>
  </si>
  <si>
    <t>10.Rencana program mutu dan keselamatan pasien</t>
  </si>
  <si>
    <t>Rencana kegiatan perbaikan/peningkatan mutu dan keselamatan pasien lengkap dengan sumber dana dan sumber daya, jadwal audit internal,kerangka acuan kegiatan dan notulen serta bukti pelaksanaan serta evaluasinya</t>
  </si>
  <si>
    <t>Tidak ada dokumen rencana program mutu dan keselamatan pasien</t>
  </si>
  <si>
    <t>Ada rencana pelaksanaan kegiatan perbaikan dan peningkatan mutu,  tidak ada bukti pelaksanaan dan evaluasinya</t>
  </si>
  <si>
    <t xml:space="preserve">Ada sebagian dokumen rencana pelaksanaan kegiatan perbaikan dan peningkatan mutu dan bukti pelaksanaan dan evaluasi belum dilakukan </t>
  </si>
  <si>
    <t>Ada dokumen rencana program mutu dan keselamatan pasien lengkap dengan sumber dana, sumber daya serta bukti pelaksanaan dan evaluasinya</t>
  </si>
  <si>
    <t xml:space="preserve">11.Pengelolaan risiko di Puskesmas </t>
  </si>
  <si>
    <t>Melakukan identifikasi risiko dan membuat register risiko Admin, UKM dan UKP, membuat laporan insiden  KTD, KPC, KTC,KNC ,melakukan analisa,  melakukan tindak lanjut dan evaluasi ,membuat pelaporan  ke Dinkes Kab/Kota</t>
  </si>
  <si>
    <t>Tidak ada dokumen  identifikasi risiko, register risiko admin, UKM dan UKP,  laporan insiden  KTD, KPC, KTC,KNC ,analisa, rencana tindak lanjut,   tindak lanjut dan evaluasi serta pelaporan ke Dinkes Kab/Kota</t>
  </si>
  <si>
    <t>Ada identifikasi risiko, register risiko Admin, UKM dan UKP,  tidak ada laporan insiden , analisa, rencana tindak lanjut,  tindak lanjut dan evaluasi serta pelaporan ke Dinkes Kab/Kota</t>
  </si>
  <si>
    <t>Ada identifikasi risiko dan membuat register risiko admin, UKM dan UKP,  laporan insiden  KTD, KPC, KTC,KNC , tidak ada  analisa, rencana tindak lanjut  tindak lanjut , evaluasi dan pelaporan ke Dinkes Kab/Kota</t>
  </si>
  <si>
    <t>Ada identifikasi risiko dan membuat register risiko admin, UKM dan UKP,  laporan insiden  KTD, KPC, KTC,KNC , analisa, rencana tindak lanjut, tindak lanjut dan evaluasi serta pelaporan ke Dinkes Kab/Kota</t>
  </si>
  <si>
    <t>12.Pengelolaan Pengaduan Pelanggan</t>
  </si>
  <si>
    <t xml:space="preserve">Pengelolaan pengaduan meliputi menyediakan media pengaduan, mencatat pengaduan (dari Kotak saran, sms, email, wa, telpon dll), melakukan analisa, membuat rencana tindak lanjut, tindak lanjut dan evaluasi </t>
  </si>
  <si>
    <t xml:space="preserve">tidak ada  media pengaduan, data ada, analisa lengkap dengan rencana tindak lanjut, tindak lanjut dan evaluasi </t>
  </si>
  <si>
    <t xml:space="preserve">Media dan data tidak lengkap, ada analisa , rencana  tindak lanjut , tindak lanjut dan evaluasi belum ada </t>
  </si>
  <si>
    <t xml:space="preserve">Media dan data ata lengkap,analisa  sebagian ada , rencana  tindak lanjut, tindak lanjut dan evaluasi belum ada . </t>
  </si>
  <si>
    <t xml:space="preserve">Media dan data ada, analisa lengkap dengan rencana tindak lanjut, tindak lanjut dan evaluasi </t>
  </si>
  <si>
    <t>13.Survei Kepuasan Masyarakat dan Survei Kepuasan Pasien</t>
  </si>
  <si>
    <t xml:space="preserve">Survei Kepuasan adalah kegiatan yang dilakukan untuk mengetahui kepuasan masyarakat/pasien terhadap kegiatan/pelayanan yang telah dilakukan Puskesmas </t>
  </si>
  <si>
    <t>Tidak ada data</t>
  </si>
  <si>
    <t xml:space="preserve">Data tidak lengkap,analisa , rencana  tindak lanjut , tindak lanjut dan evaluasi  serta publikasi belum ada </t>
  </si>
  <si>
    <t xml:space="preserve">Data lengkap,analisa  sebagian ada , rencana  tindak lanjut, tindak lanjut dan evaluasi serta publikasi  belum ada </t>
  </si>
  <si>
    <t>Data ada, analisa lengkap dengan rencana tindak lanjut, tindak lanjut dan evaluasi serta telah dipublikasikan</t>
  </si>
  <si>
    <t xml:space="preserve">14.Audit internal </t>
  </si>
  <si>
    <t>Pemantauan mutu layanan sepanjang tahun, meliputi audit  input, proses (PDCA) dan output pelayanan, ada jadwal selama setahun, instrumen, hasil dan  laporan audit internal</t>
  </si>
  <si>
    <t xml:space="preserve">Tidak dilakukan audit internal </t>
  </si>
  <si>
    <t xml:space="preserve">Dilakukan, dokumen lengkap, tidak ada analisa, rencana tindak lanjut, tindak lanjut dan evaluasi </t>
  </si>
  <si>
    <t>Dilakukan, dokumen lengkap, ada analisa, rencana tindak lanjut,  tidak ada tindak lanjut dan evaluasi</t>
  </si>
  <si>
    <t>Dilakukan, dokumen lengkap, ada analisa, rencana tindak lanjut, tindak lanjut dan evaluasi</t>
  </si>
  <si>
    <t>15.Rapat Tinjauan Manajemen</t>
  </si>
  <si>
    <t>Tidak ada RTM, dokumen dan rencana pelaksanaan kegiatan perbaikan dan peningkatan mutu</t>
  </si>
  <si>
    <r>
      <rPr>
        <sz val="10"/>
        <color rgb="FF000000"/>
        <rFont val="Times New Roman"/>
        <family val="1"/>
      </rPr>
      <t>16.Penyajian/</t>
    </r>
    <r>
      <rPr>
        <i/>
        <sz val="10"/>
        <color rgb="FF000000"/>
        <rFont val="Times New Roman"/>
        <family val="1"/>
      </rPr>
      <t>updating</t>
    </r>
    <r>
      <rPr>
        <sz val="10"/>
        <color rgb="FF000000"/>
        <rFont val="Times New Roman"/>
        <family val="1"/>
      </rPr>
      <t xml:space="preserve">  data dan informasi </t>
    </r>
  </si>
  <si>
    <r>
      <rPr>
        <sz val="10"/>
        <color theme="1"/>
        <rFont val="Times New Roman"/>
        <family val="1"/>
      </rPr>
      <t>Penyajian/</t>
    </r>
    <r>
      <rPr>
        <i/>
        <sz val="10"/>
        <color theme="1"/>
        <rFont val="Times New Roman"/>
        <family val="1"/>
      </rPr>
      <t>updating</t>
    </r>
    <r>
      <rPr>
        <sz val="10"/>
        <color theme="1"/>
        <rFont val="Times New Roman"/>
        <family val="1"/>
      </rPr>
      <t xml:space="preserve"> data dan informasi tentang : capaian program (PKP), KS, hasil survei SMD, IKM,data dasar, data kematian ibu dan anak, status gizi , Kesehatan lingkungan, SPM, Pemantauan Standar Puskesmas</t>
    </r>
  </si>
  <si>
    <t>Tidak ada data dan pelaporan</t>
  </si>
  <si>
    <t xml:space="preserve">Kelengkapan data 50% </t>
  </si>
  <si>
    <t xml:space="preserve">Kelengkapan data75% </t>
  </si>
  <si>
    <t xml:space="preserve">Lengkap pencatatan dan pelaporan, benar </t>
  </si>
  <si>
    <t>17.Profil kesehatan Puskesmas</t>
  </si>
  <si>
    <t>Jumlah Nilai Manajemen Umum Puskesmas  (I)</t>
  </si>
  <si>
    <t>total semua</t>
  </si>
  <si>
    <t>2. Manajemen Peralatan dan Sarana Prasarana</t>
  </si>
  <si>
    <t>1.Updating data Aplikasi Sarana, Prasarana dan Alat Kesehatan (ASPAK)</t>
  </si>
  <si>
    <t>Pembaharuan data ASPAK yang dilakukan secara berkala paling sedikit 2 (dua) kali dalam setahun setiap tanggal 30 Juni dan 31 Desember di tahun berjalan. Data ASPAK sesuai dengan kondisi riil di Puskesmas. Isian data lengkap apabila rincian keterangan data Sarana, Prasarana, Alat Kesehatan diisi lengkap, contoh : nomer seri, merek, tipe tahun pengadaan alkes dsb diisi lengkap</t>
  </si>
  <si>
    <r>
      <rPr>
        <sz val="10"/>
        <color rgb="FF000000"/>
        <rFont val="Times New Roman"/>
        <family val="1"/>
      </rPr>
      <t xml:space="preserve">Belum pernah dilakukan </t>
    </r>
    <r>
      <rPr>
        <i/>
        <sz val="10"/>
        <color rgb="FF000000"/>
        <rFont val="Times New Roman"/>
        <family val="1"/>
      </rPr>
      <t>updating</t>
    </r>
    <r>
      <rPr>
        <sz val="10"/>
        <color rgb="FF000000"/>
        <rFont val="Times New Roman"/>
        <family val="1"/>
      </rPr>
      <t xml:space="preserve"> data </t>
    </r>
  </si>
  <si>
    <r>
      <rPr>
        <sz val="10"/>
        <color rgb="FF000000"/>
        <rFont val="Times New Roman"/>
        <family val="1"/>
      </rPr>
      <t>Data di</t>
    </r>
    <r>
      <rPr>
        <i/>
        <sz val="10"/>
        <color rgb="FF000000"/>
        <rFont val="Times New Roman"/>
        <family val="1"/>
      </rPr>
      <t>update</t>
    </r>
    <r>
      <rPr>
        <sz val="10"/>
        <color rgb="FF000000"/>
        <rFont val="Times New Roman"/>
        <family val="1"/>
      </rPr>
      <t xml:space="preserve"> 1 kali setahun, isian data tidak lengkap</t>
    </r>
  </si>
  <si>
    <r>
      <rPr>
        <sz val="10"/>
        <color rgb="FF000000"/>
        <rFont val="Times New Roman"/>
        <family val="1"/>
      </rPr>
      <t>Data di</t>
    </r>
    <r>
      <rPr>
        <i/>
        <sz val="10"/>
        <color rgb="FF000000"/>
        <rFont val="Times New Roman"/>
        <family val="1"/>
      </rPr>
      <t>update</t>
    </r>
    <r>
      <rPr>
        <sz val="10"/>
        <color rgb="FF000000"/>
        <rFont val="Times New Roman"/>
        <family val="1"/>
      </rPr>
      <t xml:space="preserve"> 1 kali setahun, Isian data lengkap</t>
    </r>
  </si>
  <si>
    <r>
      <rPr>
        <sz val="10"/>
        <color rgb="FF000000"/>
        <rFont val="Times New Roman"/>
        <family val="1"/>
      </rPr>
      <t xml:space="preserve">Data telah di </t>
    </r>
    <r>
      <rPr>
        <i/>
        <sz val="10"/>
        <color rgb="FF000000"/>
        <rFont val="Times New Roman"/>
        <family val="1"/>
      </rPr>
      <t>update</t>
    </r>
    <r>
      <rPr>
        <sz val="10"/>
        <color rgb="FF000000"/>
        <rFont val="Times New Roman"/>
        <family val="1"/>
      </rPr>
      <t xml:space="preserve"> minimal 2 kali setahun. Isian data lengkap.</t>
    </r>
  </si>
  <si>
    <t xml:space="preserve">2.Analisis data ASPAK dan rencana tindak lanjut </t>
  </si>
  <si>
    <t>Analisis data ASPAK  berisi ketersediaan Sarana , Prasarana dan alkes (SPA) di masing-masing ruangan dan kebutuhan SPA yang belum terpenuhi.Tindak lanjut berisi upaya yang akan dilakukan dalam pemenuhan kebutuhan SPA.</t>
  </si>
  <si>
    <t>Tidak ada analisis data</t>
  </si>
  <si>
    <t xml:space="preserve">Ada analisis data , rencana  tindak lanjut , tindak lanjut dan evaluasi belum ada </t>
  </si>
  <si>
    <t>Ada analisis data SPA , rencana  tindak lanjut, tidak ada tindak lanjut dan evaluasi</t>
  </si>
  <si>
    <t>Ada analisis data lengkap dengan rencana tindak lanjut, tindak lanjut dan evaluasi</t>
  </si>
  <si>
    <t>3.Pemeliharaan prasarana Puskesmas</t>
  </si>
  <si>
    <t>Pemeliharaan prasarana terjadwal  serta dilakukan, dilengkapi dengan jadwal dan bukti pelaksanaan</t>
  </si>
  <si>
    <t>Tidak ada jadwal pemeliharaan prasarana dan tidak dilakukan pemeliharaan</t>
  </si>
  <si>
    <t>Ada jadwal pemeliharaan dan tidak dilakukan pemeliharaan</t>
  </si>
  <si>
    <t>Ada jadwal pemeliharaan dan  dilakukan pemeliharaan. Tidak ada bukti pelaksanaan.</t>
  </si>
  <si>
    <t>Ada jadwal pemeliharaan dan  dilakukan pemeliharaan. Ada bukti pelaksanaan.</t>
  </si>
  <si>
    <t xml:space="preserve">4.Kalibrasi  alat kesehatan </t>
  </si>
  <si>
    <t xml:space="preserve">Kalibrasi alkes dilakukan sesuai dengan daftar peralatan yang perlu dikalibrasi, ada jadwal, dan bukti  pelaksanaan kalibrasi.
 </t>
  </si>
  <si>
    <t>Tidak ada jadwal kalibrasi dan tidak dilakukan kalibrasi</t>
  </si>
  <si>
    <t>Ada jadwal kalibrasi dan tidak dilakukan kalibrasi</t>
  </si>
  <si>
    <t>Ada jadwal kalibrasi dan  dilakukan kalibrasiTidak ada bukti pelaksanaan.</t>
  </si>
  <si>
    <t>Ada jadwal kalibrasi dan  dilakukan kalibrasi Ada bukti pelaksanaan.</t>
  </si>
  <si>
    <t>5.Perbaikan dan pemeliharaan peralatan medis dan non medis</t>
  </si>
  <si>
    <t>Perbaikan dan pemeliharaan peralatan medis dan non medis terjadwal dan sudah dilakukan yang dibuktikan dengan adanya jadwal dan bukti pelaksanaan</t>
  </si>
  <si>
    <t>Tidak ada jadwal pemeliharaan peralatan dan tidak dilakukan pemeliharaan</t>
  </si>
  <si>
    <t>Jumlah Nilai Manajemen Peralatan dan Sarana Prasarana (II)</t>
  </si>
  <si>
    <t>total</t>
  </si>
  <si>
    <t xml:space="preserve">3. Manajemen Keuangan </t>
  </si>
  <si>
    <t xml:space="preserve">1.Data realisasi keuangan </t>
  </si>
  <si>
    <t xml:space="preserve"> Realisasi capaian keuangan yang disertai bukti</t>
  </si>
  <si>
    <t xml:space="preserve">Data/laporan  tidak lengkap, belum di lakukan analisa, rencana  tindak lanjut, tindak lanjut dan evaluasi </t>
  </si>
  <si>
    <t xml:space="preserve">Data/laporan lengkap, ada sebagian analisa, belum ada rencana  tindak lanjut, tindak lanjut dan evaluasi </t>
  </si>
  <si>
    <t>Ada data/laporan keuangan, analisa lengkap dengan rencana tindak lanjut, tindak lanjut dan evaluasi</t>
  </si>
  <si>
    <t>2.Data keuangan dan laporan pertanggung jawaban</t>
  </si>
  <si>
    <t>Data  pencatatan pelaporan pertanggung jawaban  keuangan ke Dinkes Kab/Kota,penerimaan dan pengeluaran , realisasi capaian keuangan yang disertai bukti</t>
  </si>
  <si>
    <t>Data dan laporan  tidak lengkap, belum ada analisa, rencana  tindak lanjut, tindak lanjut dan evaluasi</t>
  </si>
  <si>
    <t xml:space="preserve">Data/laporan lengkap,analisa  sebagian ada , rencana  tindak lanjut, tindak lanjut dan evaluasi belum ada </t>
  </si>
  <si>
    <t>Data /laporan ada, analisa lengkap dengan rencana tindak lanjut, tindak lanjut dan evaluasi</t>
  </si>
  <si>
    <t>Jumlah Nilai Kinerja Manajemen Keuangan  ( III)</t>
  </si>
  <si>
    <t>4.Manajemen Sumber Daya Manusia</t>
  </si>
  <si>
    <t>1. Rencana Kebutuhan Tenaga (Renbut)</t>
  </si>
  <si>
    <t>Tidak ada dokumen</t>
  </si>
  <si>
    <t>2.SK, uraian tugas pokok (tanggung jawab dan wewenang ) serta uraian tugas integrasi /tambahan</t>
  </si>
  <si>
    <t xml:space="preserve">Surat Keputusan Penanggung Jawab dengan uraian tugas pokok dan tugas tambahan jabatan karyawan </t>
  </si>
  <si>
    <t>Tidak ada SK tentang  Penanggung jawab dan uraian tugas</t>
  </si>
  <si>
    <t>Ada SK Penanggung Jawab dan  uraian tugas 50% karyawan</t>
  </si>
  <si>
    <t>Ada SK Penanggung Jawab dan  uraian tugas 75% karyawan</t>
  </si>
  <si>
    <t>Ada SK Penanggung Jawab dan  uraian tugas seluruh karyawan</t>
  </si>
  <si>
    <t>3. Data kepegawaian</t>
  </si>
  <si>
    <t xml:space="preserve"> data kepegawaian meliputi dokumentasi STR/SIP/SIPP/SIB/SIK/SIPA dan hasil pengembangan SDM ( sertifikat,Pelatihan, seminar, workshop, dll),a nalisa pemenuhan standar jumlah dan kompetensi  SDM di Puskesmas, rencana tindak lanjut, tindak lanjut dan evaluasi nya</t>
  </si>
  <si>
    <t xml:space="preserve">Data tidak lengkap, tidak ada analisa   , rencana  tindak lanjut, tindak lanjut dan evaluasi </t>
  </si>
  <si>
    <t xml:space="preserve">Data lengkap,analisa  sebagian ada , rencana  tindak lanjut, tindak lanjut dan evaluasi belum ada </t>
  </si>
  <si>
    <t>Data lengkap, analisa lengkap dengan rencana tindak lanjut, tindak lanjut dan evaluasi</t>
  </si>
  <si>
    <r>
      <rPr>
        <b/>
        <sz val="10"/>
        <color rgb="FF000000"/>
        <rFont val="Times New Roman"/>
        <family val="1"/>
      </rPr>
      <t>Jumlah Nilai Kinerja Manajemen Sumber Daya Manusia</t>
    </r>
    <r>
      <rPr>
        <sz val="10"/>
        <color rgb="FF000000"/>
        <rFont val="Times New Roman"/>
        <family val="1"/>
      </rPr>
      <t xml:space="preserve"> ( IV)</t>
    </r>
  </si>
  <si>
    <t xml:space="preserve"> </t>
  </si>
  <si>
    <t>1. SOP Pelayanan Kefarmasian</t>
  </si>
  <si>
    <t xml:space="preserve">SOP pengelolaan sediaan farmasi (perencanaan, permintaan/pengadaan, penerimaan, penyimpanan, distribusi, pencatatan dan pelaporan, dll) dan pelayanan farmasi klinik (penyiapan obat, penyerahan obat, pemberian informasi obat, konseling, evaluasi penggunaan obat, pemantauan terapi obat, dll) </t>
  </si>
  <si>
    <t>Tidak ada SOP</t>
  </si>
  <si>
    <t>Ada SOP, tidak lengkap</t>
  </si>
  <si>
    <t>Ada SOP, lengkap</t>
  </si>
  <si>
    <t>Ada SOP, lengkap, ada dokumentasi pelaksanaan SOP</t>
  </si>
  <si>
    <t>2. Sarana Prasarana Pelayanan Kefarmasian</t>
  </si>
  <si>
    <t>Sarana prasarana yang terstandar dalam pengelolaan sediaan farmasi (adanya pallet, rak obat, lemari obat, lemari narkotika psikotropika, lemari es untuk menyimpan obat, APAR, pengatur suhu, thermohigrometer, kartu stok, dll) dan sarana pendukung  farmasi klinik  ( alat peracikan obat, perkamen, etiket, dll)</t>
  </si>
  <si>
    <t>Tidak ada sarana prasarana</t>
  </si>
  <si>
    <t>Ada sarana prasarana, tidak lengkap sesuai kebutuhan</t>
  </si>
  <si>
    <t>Ada sarana prasarana, lengkap sesuai kebutuhan</t>
  </si>
  <si>
    <t>Ada sarana prasarana, lengkap sesuai kebutuhan, penggunaan sesuai SOP (kondisi terawat, bersih)</t>
  </si>
  <si>
    <t xml:space="preserve">3. Data dan informasi Pelayanan Kefarmasian </t>
  </si>
  <si>
    <t>Data dan informasi terkait pengelolaan sediaan farmasi (pencatatan kartu stok/sistem informasi data stok obat, laporan narkotika/psikotropika, LPLPO, laporan ketersediaan obat) maupun pelayanan farmasi klinik (dokumentasi PIO, Konseling, EPO, PTO, MESO, laporan POR, kesesuaian obat dengan Fornas) secara lengkap, rutin dan tepat waktu</t>
  </si>
  <si>
    <t xml:space="preserve">Data tidak lengkap, tidak ada analisa, tidak terarsip dengan baik, rencana tindak lanjut dan evaluasi belum ada </t>
  </si>
  <si>
    <t>Data lengkap, terarsip dengan baik, tidak ada analisa, tidak ada tindak lanjut dan evaluasi</t>
  </si>
  <si>
    <t>Data ada, terarsip dengan baik, analisa lengkap dengan rencana tindak lanjut dan evaluasi</t>
  </si>
  <si>
    <r>
      <rPr>
        <b/>
        <sz val="10"/>
        <color rgb="FF000000"/>
        <rFont val="Times New Roman"/>
        <family val="1"/>
      </rPr>
      <t xml:space="preserve">Jumlah Nilai Kinerja Manajemen Pelayanan Kefarmasian </t>
    </r>
    <r>
      <rPr>
        <sz val="10"/>
        <color rgb="FF000000"/>
        <rFont val="Times New Roman"/>
        <family val="1"/>
      </rPr>
      <t xml:space="preserve"> ( V)</t>
    </r>
  </si>
  <si>
    <t>1.6. Manajemen Pengelolaan Data dan Informasi di Puskesmas (Puskesmas sebagai bank data)</t>
  </si>
  <si>
    <t>Jumlah Nilai Kinerja Manajemen Pengelolaan data dan informasi (VI)</t>
  </si>
  <si>
    <t>Total Nilai Kinerja Administrasi dan Manajemen (I- VI)</t>
  </si>
  <si>
    <t>Rata-rata Kinerja Administrasi dan Manajemen</t>
  </si>
  <si>
    <t>Cara perhitungan :</t>
  </si>
  <si>
    <t xml:space="preserve">1. </t>
  </si>
  <si>
    <t>Mengisi pada kolom nilai hasil sesuai dengan kondisi manajemen dengan nilai yang sesuai pada skala penilaian</t>
  </si>
  <si>
    <t xml:space="preserve">2. </t>
  </si>
  <si>
    <t>Hasil akhir adalah rata-rata dari penjumlahan nilai hasil variabel manajemen</t>
  </si>
  <si>
    <t xml:space="preserve">3. </t>
  </si>
  <si>
    <t>Hasil rata-rata dikelompokan menjadi :</t>
  </si>
  <si>
    <r>
      <rPr>
        <sz val="12"/>
        <rFont val="Book Antiqua"/>
        <family val="1"/>
      </rPr>
      <t xml:space="preserve">Baik = Nilai rata-rata </t>
    </r>
    <r>
      <rPr>
        <u/>
        <sz val="12"/>
        <rFont val="Book Antiqua"/>
        <family val="1"/>
      </rPr>
      <t>&gt;</t>
    </r>
    <r>
      <rPr>
        <sz val="12"/>
        <rFont val="Book Antiqua"/>
        <family val="1"/>
      </rPr>
      <t xml:space="preserve"> 8,5</t>
    </r>
  </si>
  <si>
    <t>Sedang = Nilai rata-rata 5,5 - 8,4</t>
  </si>
  <si>
    <t>Kurang = Nilai rata-rata &lt; 5,5</t>
  </si>
  <si>
    <t>JENIS KEGIATAN</t>
  </si>
  <si>
    <t>Pembilang</t>
  </si>
  <si>
    <t>Penyebut</t>
  </si>
  <si>
    <t>Satuan</t>
  </si>
  <si>
    <t>Sasaran</t>
  </si>
  <si>
    <t>TERGET SASARAN (T)</t>
  </si>
  <si>
    <t>PENCAPAIAN (H)</t>
  </si>
  <si>
    <t>CAKUPAN</t>
  </si>
  <si>
    <t>Abs</t>
  </si>
  <si>
    <t>%</t>
  </si>
  <si>
    <t>A</t>
  </si>
  <si>
    <t>SASARAN KESELAMATAN PASIEN</t>
  </si>
  <si>
    <t>1. Identifikasi Pasien dengan benar</t>
  </si>
  <si>
    <t>Pasien</t>
  </si>
  <si>
    <t>2. Komunikasi efektif dalam pelayanan</t>
  </si>
  <si>
    <t>Kali</t>
  </si>
  <si>
    <t>3. Keamanan obat yang perlu diwaspadai</t>
  </si>
  <si>
    <t>item</t>
  </si>
  <si>
    <t>4. Memastikan lokasi pembedahan yang benar, prosedur yang benar, pembedahan pada pasien yang benar (penetapan di puskesmas jenis tindakan yang akan dimonitor)</t>
  </si>
  <si>
    <t>org</t>
  </si>
  <si>
    <t>6. Mengurangi risiko cedera pasien akibat terjatuh</t>
  </si>
  <si>
    <t>pasien</t>
  </si>
  <si>
    <t>B</t>
  </si>
  <si>
    <t>PPI (PENCEGAHAN DAN PENGENDALIAN INFEKSI)</t>
  </si>
  <si>
    <t>a</t>
  </si>
  <si>
    <t>Kewaspadaan standar</t>
  </si>
  <si>
    <t>1. Kebersihan tangan</t>
  </si>
  <si>
    <t xml:space="preserve">    a. Dilakukan sosialisas cara cuci tangan yang benar minimal 1 kali/thn baik pada petugas dan pengunjung </t>
  </si>
  <si>
    <t xml:space="preserve">Pelaksanaan sosialisasi cuci tangan kepada petugas dan pengunjung puskesmas minimal 1 kali/thn </t>
  </si>
  <si>
    <t>Jumlah pelaksanaan sosialisasi cara cuci tangan yang benar kepada petugas dan pengunjung puskesmas minimal 1 kali /thn</t>
  </si>
  <si>
    <t>kali</t>
  </si>
  <si>
    <t>petugas</t>
  </si>
  <si>
    <t>2. Penerapan PPI kewaspadaan standar Penggunaan APD</t>
  </si>
  <si>
    <t>a.  Dilakukan pemantauan kepatuhan petugas terhadap pemakaian APD minimal setiap 3 bulan sekali</t>
  </si>
  <si>
    <t>Pelaksanaan pemantauan kepatuhan petugas terhadap pemakaian APD (Alat Pelindung Diri) pada kondisi yang ditetapkan Puskesmas memerlukan pemakaian APD sesuai PMK 27 tahun 2017</t>
  </si>
  <si>
    <t>Jumlah petugas yang patuh terhadap pemakaian APD pada kondisi yang telah ditetapkan Puskesmas memerlukan pemakaian APD yang dipantau minimal 3 bulan sekali</t>
  </si>
  <si>
    <t>Jumlah petugas yang berada pada kondisi yang mengharuskan  pemakaian APD  yang telah ditetapkan Puskesmas memerlukan pemakaian APD yang dipantau minimal 3 bulan sekali</t>
  </si>
  <si>
    <t>3. Penerapan PPI kewaspadaan standar Dekontaminasi Peralatan Standar Perawatan Pasien</t>
  </si>
  <si>
    <t>a.  kepatuhan petugas terhadap prosedur  sterilisasi peralatan minimal setiap 3 bulan sekali</t>
  </si>
  <si>
    <t xml:space="preserve">kepatuhan petugas terhadap prosedur sterilisasi peralatan secara berkala dan dievaluasi maksimal 3 bulan sekali. </t>
  </si>
  <si>
    <t xml:space="preserve">Kepatuhan petugas  terhadap prosedur sterilisasi peralatan pada kurun waktu tertentu </t>
  </si>
  <si>
    <t>4. Penerapan PPI kewaspadaan standar Pengendalian Lingkungan</t>
  </si>
  <si>
    <t>5. Pengelolaan Limbah</t>
  </si>
  <si>
    <t xml:space="preserve">  a. Dilakukan pemantauan pemilahan limbah infeksius dan non infeksius setiap bulan sekali </t>
  </si>
  <si>
    <t>Pelaksanaan pemantauan pemilahan limbah infeksius dan non infeksius di masing -masing ruangan pelayanan</t>
  </si>
  <si>
    <t>Jumlah ruangan yang patuh melakukan pemilahan limbah infeksius dan non infeksius pada kurun waktu tertentu</t>
  </si>
  <si>
    <t>Jumlah seluruh ruangan puskesmas yang mengharuskan dilakukan pemilahan limbah infkesius dan non infeksius</t>
  </si>
  <si>
    <t>ruangan</t>
  </si>
  <si>
    <t>6. Pengelolaan linen</t>
  </si>
  <si>
    <t xml:space="preserve">a.  kepatuhan petugas terhadap prosedur pengelolaan linen </t>
  </si>
  <si>
    <t>Pelaksanaan pemantauan prosedur terhadap prosedur pengelolaan liner secara berkala</t>
  </si>
  <si>
    <t>7. Penerapan PPI kewaspadaan standar Etika batuk dan bersin</t>
  </si>
  <si>
    <t>Pelaksanaan sosialisasi etika batuk dan bersin pada pasien/pengunjung minimal 4 kali dalam setahun</t>
  </si>
  <si>
    <t xml:space="preserve">  b. Tersedia poster etika batuk dan bersin minimal 2 poster di ruang tunggu pelayanan</t>
  </si>
  <si>
    <t>Pemasangan poster etika batuk minimal 2 poster di ruang tunggu pelayanan</t>
  </si>
  <si>
    <t>8. Penerapan PPI kewaspadaan standar Penempatan Pasien</t>
  </si>
  <si>
    <t xml:space="preserve"> a. Dilakukan pemantauan pelaksanaan pemilahan pasien di bagian pendaftaran untuk pasien yang infeksius tertentu dan non infeksius,contoh : kasus susp TB, varicella, sakit mata,dll (penetapan kasus infeksius dilakukan oleh puskesmas dari hasil kesepakatan dalam rapat PPI)</t>
  </si>
  <si>
    <t>Pelaksanaan monitroing kepatuhan petugas terhadap pemilahan pasin di bagian pendaftaran untuk pasien yang infeksius tertetnu dan non infkesius, dimonitor berkala</t>
  </si>
  <si>
    <t>b</t>
  </si>
  <si>
    <t>Kewaspadaan berdasarkan transmisi</t>
  </si>
  <si>
    <t>1. Berdasarkan kontak</t>
  </si>
  <si>
    <t>2. Berdasarkan droplet</t>
  </si>
  <si>
    <t>3. Berdasarkan udara/air borne precaution</t>
  </si>
  <si>
    <t>a. Dilakukan alur pelayanan khusus bagi pasien TBC ( sama dengan indikator kwaspadaan standr)</t>
  </si>
  <si>
    <t>c</t>
  </si>
  <si>
    <t>Penerapan PPI terkait pelayanan kesehatan dengan Bundles Hais</t>
  </si>
  <si>
    <t>bundles</t>
  </si>
  <si>
    <t>d</t>
  </si>
  <si>
    <t>Surveilans PPI</t>
  </si>
  <si>
    <t>1. Dilakukan surveilans kejadian phlebitis di Puskesmas rawat inap setiap 6 bulan sekali sampai dengan analisa, RTL dan TL</t>
  </si>
  <si>
    <t>Pelaksanaan surveilans Phlebitis dalam kurun waktu tertentu</t>
  </si>
  <si>
    <t>Jumlah kejadian phlebitis pada kurun waktu tertetnu</t>
  </si>
  <si>
    <t>Jumlah pasien yang diberikan perawatan cairan IV dalam kurun waktu tertentu</t>
  </si>
  <si>
    <t>kasus</t>
  </si>
  <si>
    <t xml:space="preserve">2. Dilakukan surveilans infeksi daerah operasi bagi Puskesmas rawat jalan &amp; rawat inap setiap 6 bulan sekali sampai dengan RTL dan TL </t>
  </si>
  <si>
    <t>Pelaksanaan surveilans IDO dalam kurun waktu tertentu</t>
  </si>
  <si>
    <t>Jumlah kejadian IDO pada kurun waktu tertetnu</t>
  </si>
  <si>
    <t>Jumlah pasien yang dilakukan tindakan dalam kurun waktu tertentu</t>
  </si>
  <si>
    <t>e</t>
  </si>
  <si>
    <t>f</t>
  </si>
  <si>
    <t>Pendidikan dan Pelatihan</t>
  </si>
  <si>
    <t>1. Dilakukan sosialisasi/workshop PPI di Puskesmas</t>
  </si>
  <si>
    <t>Sosialisasi /workshop PPI di Puskesmas minimal 1 thn sekali</t>
  </si>
  <si>
    <t>OUTPUT KINERJA MUTU PELAYANAN PUSKESMAS :</t>
  </si>
  <si>
    <t>Kinerja Sasaran Keselamatan Pasien</t>
  </si>
  <si>
    <t xml:space="preserve">Interpretasi rata2  kinerja Mutu : </t>
  </si>
  <si>
    <t xml:space="preserve">2. Cukup bila nilai rata-rata </t>
  </si>
  <si>
    <t xml:space="preserve"> 81 - 90 % </t>
  </si>
  <si>
    <t xml:space="preserve">3. Rendah bila nilai rata-rata </t>
  </si>
  <si>
    <t>NO</t>
  </si>
  <si>
    <t>DEFINISI  OPRESIONAL</t>
  </si>
  <si>
    <t xml:space="preserve">CARA PERHITUNGAN </t>
  </si>
  <si>
    <t>SATUAN</t>
  </si>
  <si>
    <t xml:space="preserve">SASARAN </t>
  </si>
  <si>
    <t>PEMBILANG</t>
  </si>
  <si>
    <t>PENYEBUT</t>
  </si>
  <si>
    <t>SUBVARIABEL (%)</t>
  </si>
  <si>
    <t>VARIABEL (%)</t>
  </si>
  <si>
    <t xml:space="preserve">UPAYA KESEHATAN MASYARAKAT ESENSIAL </t>
  </si>
  <si>
    <t>I</t>
  </si>
  <si>
    <t>1.1. Tatanan Sehat</t>
  </si>
  <si>
    <t>Rumah Tangga Sehat yang memenuhi 10 indikator PHBS</t>
  </si>
  <si>
    <t>rumah tangga</t>
  </si>
  <si>
    <t>Institusi Pendidikan yang memenuhi 8 indikator PHBS</t>
  </si>
  <si>
    <t>institusi pendidikan</t>
  </si>
  <si>
    <t>Pondok Pesantren yang memenuhi 16-18 indikator PHBS Pondok Pesantren</t>
  </si>
  <si>
    <t>ponpes</t>
  </si>
  <si>
    <t>1.2. Intervensi/Penyuluhan</t>
  </si>
  <si>
    <t>Kegiatan intervensi pada Kelompok Rumah Tangga</t>
  </si>
  <si>
    <t>Penyuluhan Kelompok</t>
  </si>
  <si>
    <t>kelompok</t>
  </si>
  <si>
    <t>Kunjungan rumah sebagai intervensi promosi kesehatan/PIS-PK</t>
  </si>
  <si>
    <t xml:space="preserve">Kegiatan intervensi pada Institusi Pendidikan </t>
  </si>
  <si>
    <t xml:space="preserve">Kegiatan intervensi pada Pondok Pesantren </t>
  </si>
  <si>
    <t>pondok pesantren</t>
  </si>
  <si>
    <t>1.3. Pengembangan UKBM</t>
  </si>
  <si>
    <t xml:space="preserve">Posyandu PURI (Purnama Mandiri) </t>
  </si>
  <si>
    <t>Posyandu</t>
  </si>
  <si>
    <t>Orientasi promosi kesehatan bagi kader</t>
  </si>
  <si>
    <t>kader</t>
  </si>
  <si>
    <t>Advokasi kepada lurah tentang pemanfaatan dana kelurahan untuk UKBM</t>
  </si>
  <si>
    <t>kelurahan</t>
  </si>
  <si>
    <t>1.4. Pengembangan Desa siaga Aktif</t>
  </si>
  <si>
    <t xml:space="preserve">Kelurahan Siaga Aktif </t>
  </si>
  <si>
    <t>Kelurahan Siaga Aktif  PURI (Purnama Mandiri)</t>
  </si>
  <si>
    <t>Pembinaan Kelurahan Siaga Aktif</t>
  </si>
  <si>
    <t>Mendampingi pelaksanaan Survei Mawas Diri dan Musyawarah Masyarakat Desa tentang kesehatan</t>
  </si>
  <si>
    <t>1.5. Promosi Kesehatan dan Pemberdayaan Masyarakat</t>
  </si>
  <si>
    <t>Promosi kesehatan untuk program prioritas di dalam gedung Puskesmas dan jaringannya (Sasaran masyarakat)</t>
  </si>
  <si>
    <t xml:space="preserve">Promosi kesehatan untuk program prioritas melalui pemberdayaan masyarakat di bidang kesehatan (kegiatan di luar gedung Puskesmas) </t>
  </si>
  <si>
    <t>Pelaksanaan GERMAS (Gerakan Masyarakat Hidup Sehat)</t>
  </si>
  <si>
    <t>Pelaksanaan GERMAS minimal 5 (lima) tema</t>
  </si>
  <si>
    <t>tema</t>
  </si>
  <si>
    <t>Penggalangan dukungan Ormas/dunia usaha/kelompok potensial dalam pelaksanaan GERMAS</t>
  </si>
  <si>
    <t>ormas/dunia usaha/kelompok potensial</t>
  </si>
  <si>
    <t>Penguatan OPD/Lintas Sektor dalam pengimplementasikan kebijakan publik berwawasan kesehatan</t>
  </si>
  <si>
    <t>OPD/lintas sektor</t>
  </si>
  <si>
    <t>Penyebarluasan informasi kesehatan melalui berbagai saluran komunikasi</t>
  </si>
  <si>
    <t>media</t>
  </si>
  <si>
    <t>Penggalangan kerja sama dan peningkatan kapasitas Saka Bhakti Husada (SBH)</t>
  </si>
  <si>
    <t>II</t>
  </si>
  <si>
    <t xml:space="preserve">Pengawasan Sarana Air Bersih ( SAB ) </t>
  </si>
  <si>
    <t>SAB</t>
  </si>
  <si>
    <t>SAB yang memenuhi syarat kesehatan</t>
  </si>
  <si>
    <t>Rumah tangga yang memiliki akses terhadap SAB</t>
  </si>
  <si>
    <t>KK</t>
  </si>
  <si>
    <t xml:space="preserve">Pembinaan Tempat Pengelolaan Makanan ( TPM ) </t>
  </si>
  <si>
    <t>TPM</t>
  </si>
  <si>
    <t xml:space="preserve">TPM yang memenuhi syarat kesehatan </t>
  </si>
  <si>
    <t xml:space="preserve">Pembinaan sanitasi perumahan  </t>
  </si>
  <si>
    <t>Rumah</t>
  </si>
  <si>
    <t xml:space="preserve">Rumah yang memenuhi syarat kesehatan </t>
  </si>
  <si>
    <t>Pembinaan sarana TTU Prioritas</t>
  </si>
  <si>
    <t>TTU</t>
  </si>
  <si>
    <t xml:space="preserve">TTU Prioritas  yang memenuhi syarat kesehatan </t>
  </si>
  <si>
    <t>Konseling Sanitasi</t>
  </si>
  <si>
    <t xml:space="preserve">Inspeksi Sanitasi PBL </t>
  </si>
  <si>
    <t>Intervensi terhadap pasien PBL yang di IS</t>
  </si>
  <si>
    <t>KK memiliki Akses terhadap jamban sehat</t>
  </si>
  <si>
    <t>Desa/kelurahan yang sudah ODF</t>
  </si>
  <si>
    <t>Desa/Kel</t>
  </si>
  <si>
    <t>Jamban Sehat</t>
  </si>
  <si>
    <t>Jamban</t>
  </si>
  <si>
    <t xml:space="preserve">Pelaksanaan Kegiatan STBM di Puskesmas </t>
  </si>
  <si>
    <t>III</t>
  </si>
  <si>
    <t xml:space="preserve">PENYAKIT MENULAR </t>
  </si>
  <si>
    <t>KUSTA</t>
  </si>
  <si>
    <t>RFT penderita Kusta</t>
  </si>
  <si>
    <t>Kasus</t>
  </si>
  <si>
    <t>Pemeriksaan kontak dari kasus kusta baru</t>
  </si>
  <si>
    <t>kss</t>
  </si>
  <si>
    <t>ISPA</t>
  </si>
  <si>
    <t xml:space="preserve">Pemuan penderita Pneumonia balita </t>
  </si>
  <si>
    <t>TB PARU (SPM 11)</t>
  </si>
  <si>
    <t>Terduga TBC yang mendapatkan pelayanan TBC standart</t>
  </si>
  <si>
    <t>Penderita</t>
  </si>
  <si>
    <t>DBD</t>
  </si>
  <si>
    <t>Angka Bebas Jentik (ABJ)</t>
  </si>
  <si>
    <t>DIARE</t>
  </si>
  <si>
    <t>1.Penggunaan oralit pada balita diare</t>
  </si>
  <si>
    <t>Balita</t>
  </si>
  <si>
    <t>2.Penggunaan Zinc pada balita diare</t>
  </si>
  <si>
    <t>3. Pelayanan Kegiatan layanan rehidrasi oral  aktif ( LROA )</t>
  </si>
  <si>
    <t>MALARIA</t>
  </si>
  <si>
    <t>PENCEGAHAN DAN PENANGGULANGAN RABIES</t>
  </si>
  <si>
    <t xml:space="preserve">Orang dengan Kasus Gigitan HPR (Hewan Penular Rabies) yang ditanganani sesuai Standar Tatalaksana Kasus GHPR </t>
  </si>
  <si>
    <t>HIV/ AIDS</t>
  </si>
  <si>
    <t>Orang yang beresiko terinfeksi HIV mendapatkan Pelayanan HIV Sesuai standar</t>
  </si>
  <si>
    <t xml:space="preserve">PENYAKIT TIDAK MENULAR  MENULAR </t>
  </si>
  <si>
    <t>HIPERTENSI (SPM 8)</t>
  </si>
  <si>
    <t>Setiap Penderita hipertensi mendapatkan pelayanan kesehatan sesuai standar</t>
  </si>
  <si>
    <t>DIABETES MILITUS (SPM 9)</t>
  </si>
  <si>
    <t>Setiap penderita Diabetes militus mendapatkan pelayanan kesehatan sesuai standar</t>
  </si>
  <si>
    <t>ODGJ</t>
  </si>
  <si>
    <t>Setiap penderita ODGJ berat mendapat pelayanan kesehatan sesuai standar</t>
  </si>
  <si>
    <t xml:space="preserve">PENCEGAHAN PENYAKIT TIDAK MENULAR </t>
  </si>
  <si>
    <t>1.Desa/Kelurahan yang melaksanakan kegiatan Posbindu PTM</t>
  </si>
  <si>
    <t>2. Sekolah yang ada di wilayah kerja Puskesmas atau Puskesmas melaksanakan KTR</t>
  </si>
  <si>
    <t>3. Setiap warga negara Indoseia usia 15 - 59 tahun mendapatkan skrining kesehatan sesuai standar</t>
  </si>
  <si>
    <t>C</t>
  </si>
  <si>
    <t>IMUNISASI</t>
  </si>
  <si>
    <t>1.IDL (Imunisasi Dasar Lengkap)</t>
  </si>
  <si>
    <t>Anak</t>
  </si>
  <si>
    <t>IV</t>
  </si>
  <si>
    <t>1.Pelayanan kesehatan  untuk  ibu hamil (K1) (SPM1)</t>
  </si>
  <si>
    <t>bumil</t>
  </si>
  <si>
    <t>3.Pelayanan Persalinan oleh tenaga kesehatan (Pn) (SPM 2)</t>
  </si>
  <si>
    <t>4.Pelayanan Persalinan oleh tenaga kesehatan di fasilitas kesehatan (SPM 2)</t>
  </si>
  <si>
    <t>5.Pelayanan Nifas  oleh tenaga kesehatan (KF) (SPM 2)</t>
  </si>
  <si>
    <t>6.Penanganan komplikasi kebidanan (PK) (SPM2)</t>
  </si>
  <si>
    <t>7. Ibu hamil yang diperiksa HIV (SPM 1 &amp; 12)</t>
  </si>
  <si>
    <t>KESEHATAN BAYI (SPM3)</t>
  </si>
  <si>
    <t xml:space="preserve">1.Pelayanan Kesehatan neonatus pertama ( KN1) </t>
  </si>
  <si>
    <t>Bulin</t>
  </si>
  <si>
    <t xml:space="preserve">2.Pelayanan Kesehatan Neonatus 0 - 28 hari (KN lengkap) </t>
  </si>
  <si>
    <t>Bufas</t>
  </si>
  <si>
    <t>3.Penanganan komplikasi neonatus</t>
  </si>
  <si>
    <t>4.Pelayanan kesehatan bayi 29 hari - 11 bulan</t>
  </si>
  <si>
    <t>Bumil</t>
  </si>
  <si>
    <t>1. Pelayanan  kesehatan anak balita (12 - 59 bulan)</t>
  </si>
  <si>
    <t>neonatus</t>
  </si>
  <si>
    <t>bblr</t>
  </si>
  <si>
    <t>3.Pelayanan  kesehatan Anak pra sekolah (60 - 72 bulan)</t>
  </si>
  <si>
    <t>Kesehatan Anak Usia Sekolah dan Remaja</t>
  </si>
  <si>
    <t xml:space="preserve">Pelayanan kesehatan remaja </t>
  </si>
  <si>
    <t>V</t>
  </si>
  <si>
    <t>Cakupan Inisiasi Menyusu Dini pada bayi baru lahir (SPM 2 &amp; 3)</t>
  </si>
  <si>
    <t>Bayi</t>
  </si>
  <si>
    <t>Cakupan ASI Eksklusif 0-6 bulan (SPM 4)</t>
  </si>
  <si>
    <t>Pemberian kapsul vitamin A dosis tinggi pada bayi umur 6-11 bulan 1 kali dalam setahun (SPM 4)</t>
  </si>
  <si>
    <t xml:space="preserve"> Pemberian kapsul  vitamin A dosis tinggi pada balita umur 12-59 bulan 2 (dua) kali setahun (SPM4)</t>
  </si>
  <si>
    <t>Pemberian 90 tablet Besi pada ibu hamil  (SPM 1)</t>
  </si>
  <si>
    <t>Pemberian Tablet Tambah Darah pada Remaja Putri (SPM 5)</t>
  </si>
  <si>
    <t>Pemberian Makanan Tambahan pada balita kurus</t>
  </si>
  <si>
    <t>Penanganan Balita gizi buruk yang ditemukan</t>
  </si>
  <si>
    <t>Pelayanan kesehatan pada usia lanjut --&gt; pindah ke KIA ukm esensial ( SPM 7)</t>
  </si>
  <si>
    <t>Pemantauan kesehatan pada anggota kelompok usila yang dibina sesuai standar</t>
  </si>
  <si>
    <t>individu</t>
  </si>
  <si>
    <t>kk</t>
  </si>
  <si>
    <t>klp</t>
  </si>
  <si>
    <t>UPAYA KESEHATAN PERORANGAN</t>
  </si>
  <si>
    <t>RAWAT JALAN</t>
  </si>
  <si>
    <t xml:space="preserve">Kelengkapan pengisian rekam medik </t>
  </si>
  <si>
    <t xml:space="preserve">Pelaksanaan monitoring kelengkapan rekam medik  </t>
  </si>
  <si>
    <t>Jumkah rekam medik  yg lengkap pengisianya</t>
  </si>
  <si>
    <t>Jumkah rekam medik  yang diperiksa pada kurun waktu tertentu</t>
  </si>
  <si>
    <t>RM</t>
  </si>
  <si>
    <t>Cakupan pemakaian obat generik</t>
  </si>
  <si>
    <t>Jumlah item obat generik yang diresepkan di puskesmas dan pusban</t>
  </si>
  <si>
    <t>Jumlah obat generik dalam resep</t>
  </si>
  <si>
    <t>Jumlah obat dalam resep</t>
  </si>
  <si>
    <t>item obat</t>
  </si>
  <si>
    <t xml:space="preserve">Pelaksanaan PME </t>
  </si>
  <si>
    <t xml:space="preserve">PME adalah kegiatan pemantapan mutu yang diselenggaralan secara periodik oleh pihak lain di luar laboratorium yang bersangkutan untuk memantau dan menilai penampilan suatu laboratorium di bidang pemeriksaan tertentu. </t>
  </si>
  <si>
    <t xml:space="preserve">Jumlah PME dengan nilai baik </t>
  </si>
  <si>
    <t xml:space="preserve"> Jumlah PME yang diikuti DIKALI 100%</t>
  </si>
  <si>
    <t xml:space="preserve">Pelaksanaan PMI </t>
  </si>
  <si>
    <t>Kegiatan pencegahan dan pengawasan yang dilaksanakan oleh setiap Lab secara terus menerus agar diperoleh hasil pemeriksaan yang tepat serta mendeteksi adanya kesalahan dan memperbaikinya dengan tahapan praanalitik, analiti dan pasca analitik</t>
  </si>
  <si>
    <t xml:space="preserve">Jumlah PMI dengan nilai baik </t>
  </si>
  <si>
    <t xml:space="preserve"> Jumlah PMI yang di lakukan DIKALI 100%</t>
  </si>
  <si>
    <t>RAWAT INAP</t>
  </si>
  <si>
    <t>BOR (Bed Occupation Rate)</t>
  </si>
  <si>
    <t>Jumlah hari perawatan dalam 1 bulan</t>
  </si>
  <si>
    <t>Hasil kali jumlah tempat tidur dengan jumlah hari dalam satu bulan dikali 100%</t>
  </si>
  <si>
    <t>persen</t>
  </si>
  <si>
    <t>AVLOS (Average Lengt Of Stay)</t>
  </si>
  <si>
    <t>Jumlah lama dirawat</t>
  </si>
  <si>
    <t>Jumlah pasien keluar</t>
  </si>
  <si>
    <t>hari</t>
  </si>
  <si>
    <t>KINERJA UKM ESENSIAL</t>
  </si>
  <si>
    <t xml:space="preserve">UPAYA KESEHATAN MASYARAKAT PENGEMBANGAN </t>
  </si>
  <si>
    <t>Promosi Kesehatan</t>
  </si>
  <si>
    <t>Kesehatan Lingkungan</t>
  </si>
  <si>
    <t>Perkesmas</t>
  </si>
  <si>
    <t>KINERJA UKM PENGEMBANGAN</t>
  </si>
  <si>
    <t>KINERJA MUTU MANAJEMEN</t>
  </si>
  <si>
    <t>Manajemen Umum</t>
  </si>
  <si>
    <t>KINERJA MUTU PELAYANAN</t>
  </si>
  <si>
    <t>Manajemen Peralatan dan Sarana Prasarana</t>
  </si>
  <si>
    <t xml:space="preserve">Manajemen Keuangan </t>
  </si>
  <si>
    <t>Manajemen Sumber Daya Manusia</t>
  </si>
  <si>
    <t>Manajemen Pengelolaan Data dan Informasi di Puskesmas (Puskesmas sebagai bank data)</t>
  </si>
  <si>
    <t>buah</t>
  </si>
  <si>
    <t>Petugas</t>
  </si>
  <si>
    <t>11 =(10/8)</t>
  </si>
  <si>
    <t>orang</t>
  </si>
  <si>
    <t>sekolah</t>
  </si>
  <si>
    <t>6 bulan Februari-Agustus</t>
  </si>
  <si>
    <t>Cakupan ASI Eksklusif 6 bulan lolos ASI eksklusif (SPM 4)</t>
  </si>
  <si>
    <t>&lt;6 bulan Februari Agustus</t>
  </si>
  <si>
    <r>
      <rPr>
        <sz val="9"/>
        <color theme="1"/>
        <rFont val="Cambria"/>
        <family val="1"/>
        <scheme val="major"/>
      </rPr>
      <t>2. Pelayanan  kesehatan balita (0 - 59 bulan)</t>
    </r>
    <r>
      <rPr>
        <b/>
        <sz val="9"/>
        <color theme="1"/>
        <rFont val="Cambria"/>
        <family val="1"/>
        <scheme val="major"/>
      </rPr>
      <t xml:space="preserve"> (SPM 4)</t>
    </r>
  </si>
  <si>
    <t>Akseptor</t>
  </si>
  <si>
    <t>8. Pelayanan KB aktif</t>
  </si>
  <si>
    <t>bumil, bulin, bufas</t>
  </si>
  <si>
    <t>bufas</t>
  </si>
  <si>
    <t>bulin</t>
  </si>
  <si>
    <r>
      <rPr>
        <sz val="9"/>
        <color rgb="FF000000"/>
        <rFont val="Cambria"/>
        <family val="1"/>
        <scheme val="major"/>
      </rPr>
      <t>2.Pelayanan kesehatan  untuk  ibu hamil (K4) (</t>
    </r>
    <r>
      <rPr>
        <b/>
        <sz val="9"/>
        <color rgb="FF000000"/>
        <rFont val="Cambria"/>
        <family val="1"/>
        <scheme val="major"/>
      </rPr>
      <t>SPM 1)</t>
    </r>
  </si>
  <si>
    <t>posbindu</t>
  </si>
  <si>
    <r>
      <rPr>
        <b/>
        <sz val="9"/>
        <color rgb="FF000000"/>
        <rFont val="Cambria"/>
        <family val="1"/>
        <scheme val="major"/>
      </rPr>
      <t>2.6. Sanitasi Total Berbasis Masyarakat ( STBM ) = Pemberdayaan Masyarakat</t>
    </r>
    <r>
      <rPr>
        <sz val="9"/>
        <color rgb="FF000000"/>
        <rFont val="Cambria"/>
        <family val="1"/>
        <scheme val="major"/>
      </rPr>
      <t> </t>
    </r>
  </si>
  <si>
    <r>
      <rPr>
        <b/>
        <sz val="9"/>
        <color rgb="FF000000"/>
        <rFont val="Cambria"/>
        <family val="1"/>
        <scheme val="major"/>
      </rPr>
      <t>2.5.Yankesling (Klinik Sanitasi)</t>
    </r>
    <r>
      <rPr>
        <sz val="9"/>
        <color rgb="FF000000"/>
        <rFont val="Cambria"/>
        <family val="1"/>
        <scheme val="major"/>
      </rPr>
      <t> </t>
    </r>
  </si>
  <si>
    <r>
      <rPr>
        <b/>
        <sz val="9"/>
        <color rgb="FF000000"/>
        <rFont val="Cambria"/>
        <family val="1"/>
        <scheme val="major"/>
      </rPr>
      <t xml:space="preserve">2.4.Pembinaan Tempat-Tempat Umum ( TTU ) </t>
    </r>
    <r>
      <rPr>
        <sz val="9"/>
        <color rgb="FF000000"/>
        <rFont val="Cambria"/>
        <family val="1"/>
        <scheme val="major"/>
      </rPr>
      <t> </t>
    </r>
  </si>
  <si>
    <r>
      <rPr>
        <b/>
        <sz val="9"/>
        <color rgb="FF000000"/>
        <rFont val="Cambria"/>
        <family val="1"/>
        <scheme val="major"/>
      </rPr>
      <t xml:space="preserve">2.3. Penyehatan Perumahan dan Sanitasi Dasar </t>
    </r>
    <r>
      <rPr>
        <sz val="9"/>
        <color rgb="FF000000"/>
        <rFont val="Cambria"/>
        <family val="1"/>
        <scheme val="major"/>
      </rPr>
      <t> </t>
    </r>
  </si>
  <si>
    <r>
      <rPr>
        <b/>
        <sz val="9"/>
        <color rgb="FF000000"/>
        <rFont val="Cambria"/>
        <family val="1"/>
        <scheme val="major"/>
      </rPr>
      <t>2.2.Penyehatan Makanan dan Minuman</t>
    </r>
    <r>
      <rPr>
        <sz val="9"/>
        <color rgb="FF000000"/>
        <rFont val="Cambria"/>
        <family val="1"/>
        <scheme val="major"/>
      </rPr>
      <t> </t>
    </r>
  </si>
  <si>
    <r>
      <rPr>
        <b/>
        <sz val="9"/>
        <color rgb="FF000000"/>
        <rFont val="Cambria"/>
        <family val="1"/>
        <scheme val="major"/>
      </rPr>
      <t xml:space="preserve">2.1.Penyehatan Air </t>
    </r>
    <r>
      <rPr>
        <sz val="9"/>
        <color rgb="FF000000"/>
        <rFont val="Cambria"/>
        <family val="1"/>
        <scheme val="major"/>
      </rPr>
      <t> </t>
    </r>
  </si>
  <si>
    <t>Rumah ( 2200 rumah (30RT) = ABJ &gt;95%</t>
  </si>
  <si>
    <t>Penduduk</t>
  </si>
  <si>
    <t>D</t>
  </si>
  <si>
    <t>VI</t>
  </si>
  <si>
    <t>KB DAN KES IBU</t>
  </si>
  <si>
    <t>1.Rencana 5 (lima) tahunan ( RBA 5 tahunan bagi puskesmas BLUD)</t>
  </si>
  <si>
    <t>Rapat Tinjauan Manajemen (RTM) dilakukan 2x/tahun untuk meninjau kinerja sistem manajemen mutu, dan kinerja pelayanan/ upaya Puskesmas untuk memastikan kelanjutan, kesesuaian, kecukupan, dan efektifitas sistem manajemen mutu dan sistem pelayanan, menghasilkan luaran rencana perbaikan serta peningkatan mutu</t>
  </si>
  <si>
    <r>
      <t>Dilakukan</t>
    </r>
    <r>
      <rPr>
        <u/>
        <sz val="10"/>
        <color rgb="FF000000"/>
        <rFont val="Times New Roman"/>
        <family val="1"/>
      </rPr>
      <t xml:space="preserve"> </t>
    </r>
    <r>
      <rPr>
        <sz val="10"/>
        <color rgb="FF000000"/>
        <rFont val="Times New Roman"/>
        <family val="1"/>
      </rPr>
      <t xml:space="preserve">1 kali setahun, dokumen  notulen, daftar hadir lengkap, belum ada analisa, rencana tindak lanjut (perbaikan/peningkatan mutu),belum ada  tindak lanjut dan evaluasi </t>
    </r>
  </si>
  <si>
    <t xml:space="preserve">Dilakukan 2 kali setahun, ada  notulen, daftar hadir, belum ada analisa, rencana tindak lanjut (perbaikan/peningkatan mutu), tindak lanjut dan belum dilakukan evaluasi </t>
  </si>
  <si>
    <t xml:space="preserve">Dilakukan  2 kali setahun, ada  notulen, daftar hadir, analisa, rencana tindak lanjut (perbaikan/peningkatan mutu), tindak lanjut dan evaluasi </t>
  </si>
  <si>
    <t>0 - 35 tabel terisi lengkap</t>
  </si>
  <si>
    <t>3. Tersedia dokumen administratif ( RBA,SPM,Tata Kelola, CALK/catatan akhir laporan keuangan, Surat pernyataan Kesanggupan, SK penetapan Kepala daerah)</t>
  </si>
  <si>
    <t xml:space="preserve"> BLUD Puskesmas</t>
  </si>
  <si>
    <t>Jumlah tabel yang terisi lengkap yang disertai analisa dalam satu buku /dokumen laporan profil puskesmas</t>
  </si>
  <si>
    <t>36 - 48 tabel terisi lengkap belum ada analisa</t>
  </si>
  <si>
    <t>49 - 71 tabel terisi lengkap disertai analisa</t>
  </si>
  <si>
    <t xml:space="preserve">72 tabel terisi lengkap disertai analisa  dalam satu buku/dokumen profil </t>
  </si>
  <si>
    <t>Data   pencatatan pelaporan pertanggung jawaban  pelaksanaan  BLUD puskesmas disertai Dokumentasi administratif BLUD dan bukti pelaksanaan</t>
  </si>
  <si>
    <t xml:space="preserve">Dokumen  administratif  lengkap RBA,SPM,tata kelola,surat pernyataan kesanggupan,SK penetapan kepala daerah  diserta bukti dan analisa masalah pencatatan keuangan dan dokumentasi </t>
  </si>
  <si>
    <t xml:space="preserve">Ada dokumen  administratif RBA,SPM,tata kelola,surat pernyataan kesanggupan,SK penetapan kepala daerah  belum  diserta bukti dan analisa masalah pencatatan keuangan dan dokumentasi </t>
  </si>
  <si>
    <t xml:space="preserve">Ada dokumen  administratif RBA,SPMa,surat pernyataan kesanggupan,SK penetapan kepala daerah belum diserta analisa dan bukti pencatatan keuangan serta dokumentasi </t>
  </si>
  <si>
    <t>Metode Penghitungan Kebutuhan SDM Kesehatan secara riil sesuai kompetensinya berdasarkan beban kerja sesuai aplikasi kemenkes</t>
  </si>
  <si>
    <r>
      <t xml:space="preserve">Ada dokumen renbut, dengan hasil </t>
    </r>
    <r>
      <rPr>
        <u/>
        <sz val="10"/>
        <color indexed="8"/>
        <rFont val="Times New Roman"/>
        <family val="1"/>
      </rPr>
      <t>&lt;</t>
    </r>
    <r>
      <rPr>
        <sz val="10"/>
        <color indexed="8"/>
        <rFont val="Times New Roman"/>
        <family val="1"/>
      </rPr>
      <t xml:space="preserve"> 4 jenis nakes dari 9 nakes sesuai kebutuhan</t>
    </r>
  </si>
  <si>
    <r>
      <t xml:space="preserve">Ada dokumen renbut, dengan hasil </t>
    </r>
    <r>
      <rPr>
        <u/>
        <sz val="10"/>
        <color indexed="8"/>
        <rFont val="Times New Roman"/>
        <family val="1"/>
      </rPr>
      <t>&lt;</t>
    </r>
    <r>
      <rPr>
        <sz val="10"/>
        <color indexed="8"/>
        <rFont val="Times New Roman"/>
        <family val="1"/>
      </rPr>
      <t xml:space="preserve"> 7 jenis nakes  (termasuk dokter, dokter gigi, bidan dan perawat) dari 9 nakes sesuai kebutuhan</t>
    </r>
  </si>
  <si>
    <r>
      <t xml:space="preserve">Ada dokumen renbut, dengan hasil </t>
    </r>
    <r>
      <rPr>
        <u/>
        <sz val="10"/>
        <color indexed="8"/>
        <rFont val="Times New Roman"/>
        <family val="1"/>
      </rPr>
      <t>&lt;</t>
    </r>
    <r>
      <rPr>
        <sz val="10"/>
        <color indexed="8"/>
        <rFont val="Times New Roman"/>
        <family val="1"/>
      </rPr>
      <t xml:space="preserve"> 9 jenis nakes (termasuk dokter, dokter gigi, bidan dan perawat) sesuai kebutuhan</t>
    </r>
  </si>
  <si>
    <t>Pelaporan data capaian INM ( Indikator Nasional Mutu) melalui Aplikasi Mutu Fasyankes Kemenkes sesuai jadwal pelaporanmasing-masing indikator</t>
  </si>
  <si>
    <t>Tidak ada data dan belum dilaporkan</t>
  </si>
  <si>
    <t>Ada data tidak lengkap , tidak sesuai jadwal yang ditentukan</t>
  </si>
  <si>
    <t>Ada data lengkap dengan analisa,dilaporkan tidak sesuai jadwal</t>
  </si>
  <si>
    <t>Ada data , lengkap dengan analisa, dilaporkan sesuai jadwal</t>
  </si>
  <si>
    <t>Pelaporan  data IKP (InsidenKeselamatan Pasien) melalui Aplikasi Mutu Fasyankes Kemenkes setiap bulan</t>
  </si>
  <si>
    <t>Capaian  kbk</t>
  </si>
  <si>
    <t>1. Angka Kontak</t>
  </si>
  <si>
    <t>2. Rujukan RNS</t>
  </si>
  <si>
    <t>3. HT/DM terkendali</t>
  </si>
  <si>
    <t>1. Tersedia Tim KBK dan uraian tugas</t>
  </si>
  <si>
    <t>2. Dilakukan monitoring capaiak KBK setiap bulan minimal 1 kali dalam sebulan</t>
  </si>
  <si>
    <t>3.Pelaporan INM melalui aplikasi Kemenkes</t>
  </si>
  <si>
    <t>4. Pelaporan IKP melalui aplikasi Kemenkes</t>
  </si>
  <si>
    <t>Monev KBK dilakukan setiap bulan dalam kurun waktu 12 bulan</t>
  </si>
  <si>
    <t>Tidak ada Tim KBK</t>
  </si>
  <si>
    <t>Tersedia SK Tim KBK dan Urain tugas lengkap</t>
  </si>
  <si>
    <t>Tersedia Tim KBK dan uraian tugas</t>
  </si>
  <si>
    <t>Tersedia Tim KBK belum ada uraian tugas</t>
  </si>
  <si>
    <t>Tersedia lengkap SK Tim KBK beserta Uraian tugasnya</t>
  </si>
  <si>
    <t>Tidak di lakukan</t>
  </si>
  <si>
    <t>Dilakukan 6-11 kali dalam satu tahun</t>
  </si>
  <si>
    <t xml:space="preserve">Dilakukan 1  - 5 kali dalam satu tahun </t>
  </si>
  <si>
    <t>Dilakukan 12 Kali dalam satu tahun</t>
  </si>
  <si>
    <t>bayi</t>
  </si>
  <si>
    <t>balita</t>
  </si>
  <si>
    <t>Remaja Putri</t>
  </si>
  <si>
    <r>
      <rPr>
        <b/>
        <sz val="9"/>
        <color theme="1"/>
        <rFont val="Cambria"/>
        <family val="1"/>
        <scheme val="major"/>
      </rPr>
      <t xml:space="preserve"> Kesehatan Anak Balita dan Anak Prasekolah</t>
    </r>
    <r>
      <rPr>
        <sz val="9"/>
        <color theme="1"/>
        <rFont val="Cambria"/>
        <family val="1"/>
        <scheme val="major"/>
      </rPr>
      <t> </t>
    </r>
  </si>
  <si>
    <t>Pelaksanaan skrining kesehatan anak usia pendidikan dasar di satuan pendidikan dasar (SD/MI dan SMP/MTS)</t>
  </si>
  <si>
    <t>anak sekolah</t>
  </si>
  <si>
    <t xml:space="preserve">Pelaksanaan skrining kesehatan anak usia pendidikan dasar di luar satuan pendidikan dasar seperti pondok pesantren, panti /LKSA, lapas/LPKA dan lainnya </t>
  </si>
  <si>
    <t>Anak Usia Pendidikan Dasar di Luar Sekolah</t>
  </si>
  <si>
    <t>Pelaksanaan skrining kesehatan anak usia remaja di satuan pendidikan  (SMA/MA)</t>
  </si>
  <si>
    <t>remaja</t>
  </si>
  <si>
    <t>Pembinaan Posyandu Remaja</t>
  </si>
  <si>
    <t>Posyandu remaja</t>
  </si>
  <si>
    <t>Pelayanan Gizi Masyarakat</t>
  </si>
  <si>
    <t xml:space="preserve"> Penanggulangan Gangguan Gizi</t>
  </si>
  <si>
    <t xml:space="preserve"> Pelayanan Kesehatan Lanjut Usia</t>
  </si>
  <si>
    <t>Usila</t>
  </si>
  <si>
    <t>desa/Kelurahan</t>
  </si>
  <si>
    <t>Pelayanan keperawatan Individu</t>
  </si>
  <si>
    <t xml:space="preserve"> Pelayanan Keperawatan Kelompok yang meningkat kemandiriannya</t>
  </si>
  <si>
    <t>Total Nilai Kinerja Upaya Kesehatan Masyarakat Esensial  (I- VI)</t>
  </si>
  <si>
    <t>Rata-rata Kinerja Upaya Kesehatan Masyarakat Esensial</t>
  </si>
  <si>
    <t>Hasil rata-rata tingkat kinerja puskesmas:</t>
  </si>
  <si>
    <t>Baik = Nilai rata-rata &gt; 91 %</t>
  </si>
  <si>
    <t>Kurang =  Nilai Rata-rata &lt; 80 %</t>
  </si>
  <si>
    <t xml:space="preserve"> Pelayanan keperawatan  Keluarga dengan asuhan lepas bina</t>
  </si>
  <si>
    <t>Cukup = Nilai rata-rata 81 - 90 %</t>
  </si>
  <si>
    <t>peserta</t>
  </si>
  <si>
    <t>Jumlah peserta  JKN terdaftar di FKTP   dalam satu tahun di kali 1000</t>
  </si>
  <si>
    <t>Jumlah peserta  JKN yang melakukan kontak dalam satu tahun</t>
  </si>
  <si>
    <r>
      <t xml:space="preserve">merupakan indikator untuk mengetahui tingkat aksesabilitas dan  pemanfaatan pelayanan primer di FKTP oleh Peserta berdasarkan jumlah peserta JKN (per  nomor identitas peserta) yang mendapatkan pelayanan kesehatan di FKTP per bulan baik di  dalam gedung maupun di luar gedung tanpa memperhitungkan frekuensi kedatangan  peserta dalam satu bulan. dengan target  angka kontak </t>
    </r>
    <r>
      <rPr>
        <u/>
        <sz val="9"/>
        <color theme="1"/>
        <rFont val="Cambria"/>
        <family val="1"/>
        <scheme val="major"/>
      </rPr>
      <t>&gt;</t>
    </r>
    <r>
      <rPr>
        <sz val="9"/>
        <color theme="1"/>
        <rFont val="Cambria"/>
        <family val="1"/>
        <scheme val="major"/>
      </rPr>
      <t>150 ‰</t>
    </r>
  </si>
  <si>
    <t>Rujukan</t>
  </si>
  <si>
    <t>Jumlah peserta  prolanis DM terkendali dan Rasio HT terkendali dalam satu tahun</t>
  </si>
  <si>
    <t>Jumlah Total rujukan FKTP Ke FKRTL di kali 100 %</t>
  </si>
  <si>
    <t>Jumlah peserta terdaftar di FKTP dengan Diagnosa DM Dan HT    dalam satu tahun di kali 100 %</t>
  </si>
  <si>
    <r>
      <t xml:space="preserve">merupakan indikator untuk mengetahui  optimalisasi penatalaksanaan Prolanis oleh FKTP dalam menjaga kadar gula darah puasa  bagi pasien Diabetes Mellitus tipe 2 (DM) atau tekanan darah bagi pasien Hipertensi  Essensial (HT) dengan target   </t>
    </r>
    <r>
      <rPr>
        <u/>
        <sz val="9"/>
        <color theme="1"/>
        <rFont val="Cambria"/>
        <family val="1"/>
        <scheme val="major"/>
      </rPr>
      <t>&gt;</t>
    </r>
    <r>
      <rPr>
        <sz val="9"/>
        <color theme="1"/>
        <rFont val="Cambria"/>
        <family val="1"/>
        <scheme val="major"/>
      </rPr>
      <t xml:space="preserve"> 5 %</t>
    </r>
  </si>
  <si>
    <t>Pemakaian tempat tidur di Puskesmas RI dalam kurun waktu tertentu dengan target penggunaan tempat tidur 60 - 85 %</t>
  </si>
  <si>
    <t>Rata-rata lamanya seorang pasien dirawat dengan lama hari rawat 3-5 hari</t>
  </si>
  <si>
    <t>Total nilai kinerja Upaya kesehatan perseorangan (UKP)</t>
  </si>
  <si>
    <t>Rata- rata kinerja UKP</t>
  </si>
  <si>
    <t>5. Manajemen Pelayanan  Kefarmasian</t>
  </si>
  <si>
    <t>MUTU PELAYANAN PUSKESMAS</t>
  </si>
  <si>
    <t>Jumlah pemberi pelayanan yang melakukan identifikasi secara benar dalam periode observasi ---inm</t>
  </si>
  <si>
    <t>Jumlah pemberi pelayanan yang diobservasi dalam periode observasi</t>
  </si>
  <si>
    <t>Kepatuhan petugas melakukan indentifikasi dengan menggunakan minimal dua penanda identitas yang relatif tidak berubah seperti nama lengkap, tanggal lahir,nomor rekam medis, NIK .</t>
  </si>
  <si>
    <t>identifikasi pasien secara benar adalah proses identifikasi yang  dilakukan pemberi pelayanan dengan menggunakan minimal dua  penanda identitas seperti: nama lengkap, tanggal lahir, nomor  rekam medik, NIK sesuai dengan yang ditetapkan di Puskesmas, yang dilakukan pada saat :a) Tindakanpemberian obat, pemberian cairan IV b). Prosedur tindakan c). Prosedur diagnostik d). Pengambilan sampel.             Identifikasi dapat dilakukan secaravisual ataupun verbal</t>
  </si>
  <si>
    <t>a. Kepatuhan petugas melakukan komunikasi efektif  TBK (TulisBaca Konfirmasi )pada  rawat inap dan atau rawat jalan</t>
  </si>
  <si>
    <t>Kepatuhan petugas melaksanaan TBK ( Tulis Baca Konfirmasi) pada saat melakukan konsultasi on call atau melaporkan hasil lab kritis kepada dokter  pada periode observasi</t>
  </si>
  <si>
    <t>Jumlah petugas yang melakukan TBK pada saat konsultasi on caal  atau pelaporan hasil lab kritis pada periode observasi</t>
  </si>
  <si>
    <t>Jumlah seluruh petugas pemberi pelayanan pada periode observasi</t>
  </si>
  <si>
    <t>b. Kepatuhan petugas melakukan komunikasi  efektif metode SBAR (Situastion, Background, Assesment,Recommendation)pada saat serah terima pasien pergantian shift di rawat inap</t>
  </si>
  <si>
    <t xml:space="preserve"> Kepatuhan petugas melakukan komunikasi  efektif metode SBAR (Situastion, Background, Assesment,Recommendation)pada saat serah terima pasien pergantian shift di rawat inap oada periode observasi</t>
  </si>
  <si>
    <t>Jumlah petugas pemberi pelayanan yang melakukan komunikasi SBAR pada saat terima pasien pergantiaan shift di rawatinap pada periode observasi</t>
  </si>
  <si>
    <t>Jumlah seluruh petugas pemberi pelayanan yang ditetapkan  melakukan komunikasi SBAR pada saat terima pasien pergantiaan shift di rawatinap pada periode observasi</t>
  </si>
  <si>
    <t>Pelaksanaan pengelolaan  obat LASA dan high alert di ruang farmasi dan gudang obat</t>
  </si>
  <si>
    <t>Pelaksanaan identifikasi, penyimpanan dan pelabelan obat LASA dan Obat Hight Alert di ruang farmasi dan gudang obat di Puskesmas</t>
  </si>
  <si>
    <t>Jumlah obatLASA dan high alert yang dikelola pada periode observasi</t>
  </si>
  <si>
    <t>Jumlah seluruh obat LASA dan high alert diruamg farmasi dangudang obat pada periode observasi</t>
  </si>
  <si>
    <t>Kepatuhan petugas melakukan 'Surgical Check List' pada saat melakukan tindakan pembedahan  di puskesmas (dilakukan inventarisasi tindakan pembedahan  yang dilayani dipuskesmas)</t>
  </si>
  <si>
    <t>Jumlah petugas yang melaksanakan surgical check list pada saat melakukan tindakan pembedahan pada periode observasi</t>
  </si>
  <si>
    <t>Jumlah seluruh petugas yang melaksanakan tindakan pembedahan sesuai kompetensi pada periode observasi</t>
  </si>
  <si>
    <t>5. Kepatuhan Kebersihan Tangan</t>
  </si>
  <si>
    <t>Kepatuhan petugas melakukan kebersihan tangan</t>
  </si>
  <si>
    <t xml:space="preserve">Kepatuhan petugas melakukanan kebersihan tangan yang dilakukan dengan cara monitoring kepatuhan petugas pada 5 moment untuk cuci tangan yaitu : sebelum kontak dengan pasien,sesudah kontak dengan pasien, sebelum melakukan prosedur aseptik, setelah bersentuhan dengan cairan tubuh pasien dan setelah bersentuhan dengan lingkungan pasien , dengan metode 6 langkah cuci tangan menurut WHO </t>
  </si>
  <si>
    <t>Jumlah tindakan kebersihan tangan</t>
  </si>
  <si>
    <t>Jumlah total peluang kebersihan tangan yang seharusnya dilakukan dalam  periode observasi</t>
  </si>
  <si>
    <t>Kepatuhan petugas melakukan asesmen jatuh pada pasien rawat inap dan rawat jalan</t>
  </si>
  <si>
    <t>Kepatuhan petugas melakukan  assesment resiko jatuh pada pasien yang beresiko jatuh dengan menggunakan metode yang ditetapkan puskesmas.  Penetapan kasus resiko jatuh ditetapkan oleh Puskesmas</t>
  </si>
  <si>
    <t>Jumlah petugas yang melakukan identifikasi risiko jatuh pada periode observasi</t>
  </si>
  <si>
    <t>Jumlah seluruh petugas yang memberikan pelayanan kepada pasien pada periode observasi</t>
  </si>
  <si>
    <t>Kepatuhan petugas melakukan pembersihan,  desinfeksi permukaan  lingkungan di sekitar pengguna dan pemberi layanan dari kemungkinan kontaminasi darah, produk darah atau cairan tubuh</t>
  </si>
  <si>
    <t>Pelaksanaan penilaian kepatuhan petugas melakukan desinfeksi permukaan  lingkungan minimal 2 kali sehari  di sekitar pengguna dan pemberi layanan dari kemungkinan kontaminasi darah, produk darah atau cairan tubuh</t>
  </si>
  <si>
    <t>Jumlah moment pelaksanaan pembersihan, desinfeksi permukaan lingkungan sekitar pengguna dan pemberi layanan yang kemungkinan kontaminasi darah,produk darah dan cairan tubuh minimal 2 kali sehari</t>
  </si>
  <si>
    <t>Jumlah seluruh moment kemungkinan diperlukan pembersihan,desinfeksi permukaan lingkungan dalam sehari</t>
  </si>
  <si>
    <t xml:space="preserve"> b. Dilakukan sosialisasi etika batuk dan bersin pada pasien/pengunjung minimal 4 kali dalam setahun</t>
  </si>
  <si>
    <t xml:space="preserve">  c. Tersedia poster etika batuk dan bersin minimal 2 poster di ruang tunggu pelayanan</t>
  </si>
  <si>
    <t>Kepatuhan petugas melaksanakan  alur pelayanan khusus bagi pasien TBC</t>
  </si>
  <si>
    <t>Kepatuhan petugas terhadap prosedur pelayanan pasien TBC dalam waktu observasi (dimonitoring secara berkala)</t>
  </si>
  <si>
    <t xml:space="preserve"> kepatuhan petugas terhadap bundles H'Ais yang ditetapkan</t>
  </si>
  <si>
    <t xml:space="preserve">Pelaksanaan monitoring kepatuhan petugas terhadap bundles H'Ais yang ditetapkan </t>
  </si>
  <si>
    <t>Jumlah petugas yang melaksanakan bundles H'Ais sesuaiindikasi pada periode observasi</t>
  </si>
  <si>
    <t>Jumlah petugas yang memberikan pelayanan yang berindikasi bundleH'Ais yang ditetapkan</t>
  </si>
  <si>
    <t>1. Dilakukan audit PPI secara berkala per triwulan</t>
  </si>
  <si>
    <t>Pelaksanaan audit PPI secara berkala per triwulan</t>
  </si>
  <si>
    <t>2. Dilakukan monitoring berkala pelaksanaan PPI tiap 6 bulan sekali dan pertemuan berkala hasil monitoring pelaksanaan PPI</t>
  </si>
  <si>
    <t>Monitoring pelaksanaan PPI secara berkala minimal setiap 6 bulan sekali</t>
  </si>
  <si>
    <t>Penggunaan antimikroba yang bijak</t>
  </si>
  <si>
    <t>1. Penggunaan antibiotik pada kasus ISPA non pneumoni</t>
  </si>
  <si>
    <t>Penilaian penggunaan antibiotik pada kasus ISPA non penumonia , dengan metode sampling resep dalam 1 bulan</t>
  </si>
  <si>
    <t xml:space="preserve">Jumlah resep ISPA non pneumonia  yang  tidak menggunakan antibiotik </t>
  </si>
  <si>
    <t>Jumlah  sampling  resep terplih  ISPA non penumonia dalam 1 bulan</t>
  </si>
  <si>
    <t>2.  Penggunaan antibiotik pada kasus diare non spesifik</t>
  </si>
  <si>
    <t>Penilaian penggunaan antibiotik pada kasus Diare Non Spesifik , dengan metode sampling resep dalam 1 bulan</t>
  </si>
  <si>
    <t>Jumlah resep Diare Non Spesifik yang tidak menggunakan antibiotik</t>
  </si>
  <si>
    <t>Jumlah sampling resep Diare Non Spesifik  terplih dalam 1 bulan</t>
  </si>
  <si>
    <t>INDIKATOR NASIONAL MUTU</t>
  </si>
  <si>
    <t>a.</t>
  </si>
  <si>
    <t>Kepatuhan Kebersihan Tangan</t>
  </si>
  <si>
    <t>Sama dengan indikator PPI</t>
  </si>
  <si>
    <t xml:space="preserve">b. </t>
  </si>
  <si>
    <t>Kepatuhan Penggunaan Alat Pelindung Diri</t>
  </si>
  <si>
    <t>c.</t>
  </si>
  <si>
    <t>Kepatuhan Identifikasi Pasien</t>
  </si>
  <si>
    <t>Sama dengan indikaotr keselamatan pasien</t>
  </si>
  <si>
    <t xml:space="preserve">d. </t>
  </si>
  <si>
    <t>Keberhasilan pengobatan pasien TB semua kasus sensitif obat</t>
  </si>
  <si>
    <t>Jumlah pasien TB SO yang sembuh dan pengobatan lengkap sesuai ketentuan pada tahun berjalan di wilayah kerja puskesmas</t>
  </si>
  <si>
    <t>Jumlah semua pasien TB SO yang sembuh dan pengobatan lengkap pada tahun berjalan di wilayah  kerja Puskesmas</t>
  </si>
  <si>
    <t>Jumlah semua kasus TB SO yang diobati pada tahun berjalan di wilayah  kerja Puskesmas</t>
  </si>
  <si>
    <t>Rekam medis kasus TB SO pada tahun berjalan</t>
  </si>
  <si>
    <t>e.</t>
  </si>
  <si>
    <t>Ibu hamil yang mendapatkan pelayanan ANC sesuai standar</t>
  </si>
  <si>
    <t>Pelayananan seluruh ibu hamil yang telah bersalin dan mendapatkan pelayanan ANC sesuai standar di wilayah kerja puskesmas pada tahun berjalan</t>
  </si>
  <si>
    <t>Jumlah ibu hamil yang telah mendapatkan pelayanan ANC lengkap  sesuai standar di wilayah kerja Puskesmas tahun berjalan</t>
  </si>
  <si>
    <t>Jumlah seluruh ibu hamil yang telah bersalin yang mendapatkan  pelayanan ANC di wilayah kerja Puskesmas pada tahun berjalan</t>
  </si>
  <si>
    <t>Rekam medis ibu hamil yang telah bersalin yang mendapatkan ANC di wilker pada tahun ebrjalan</t>
  </si>
  <si>
    <t>f.</t>
  </si>
  <si>
    <t>Kepuasan pasien</t>
  </si>
  <si>
    <t>Mengukur secara komprehensif tentang tingkat kepuasan pasien terhadapkualitas layanan yang diberikan oleh failitas pelayanan kesehatan kepada pasien setiap 6 bulan sekali menggunakan kuesionir Permenpan sesuai ketentuan perhitungan yang ditetapkan</t>
  </si>
  <si>
    <t>Penjumlahan Hasil persentase capaian survei kepuasan pasiendengan menggunakan kuesionir Permenpan Nomor 14 tahun 2017 (semester 1 &amp; 2 ) dibagi 2 dikali 100%</t>
  </si>
  <si>
    <t>Jumlah pelaksanaan sosialisasi etika batuk dan bersin pada pasien/pengunjung</t>
  </si>
  <si>
    <t>Jumlah pelaksanaan sosialisasi etika batuk dan bersin pada pasien/ pengunjung 4 kali dalam satu tahun di kali 100 %</t>
  </si>
  <si>
    <t>Jumlah poster etika batuk di ruang tunggu pelayanan Puskesmas</t>
  </si>
  <si>
    <t>Jumlah poster etika batuk di ruang tunggu pelayanan Puskesmas minimal 2 dikali 100%</t>
  </si>
  <si>
    <t>g</t>
  </si>
  <si>
    <t>resep</t>
  </si>
  <si>
    <t xml:space="preserve"> keberhasilan pengobatan  pasien TB semua kasus  sensitif obat untuk  mengurangi  angka penularan penyakit TB</t>
  </si>
  <si>
    <t xml:space="preserve"> Pelayananan seluruh ibu hamil yang telah bersalin dan mendapatkan pelayanan ANC sesuai standar di wilayah kerja puskesmas</t>
  </si>
  <si>
    <t xml:space="preserve"> Kepuasan pasien adalah hasil pendapat dan penilaian pasien terhadap kinerja pelayanan yang diberikan oleh failitas pelayanan kesehatan</t>
  </si>
  <si>
    <t>Rata- rata kinerja Mutu</t>
  </si>
  <si>
    <t>Total nilai kinerja Mutu Pelayanan Puskesmas (I  - III)</t>
  </si>
  <si>
    <t>Indikator Nasional Mutu</t>
  </si>
  <si>
    <t>Kinerja PPI</t>
  </si>
  <si>
    <t>Ket :</t>
  </si>
  <si>
    <t xml:space="preserve">1. Baik   bila nilai rata-rata </t>
  </si>
  <si>
    <r>
      <rPr>
        <u/>
        <sz val="9"/>
        <color theme="1"/>
        <rFont val="Cambria"/>
        <family val="1"/>
        <scheme val="major"/>
      </rPr>
      <t xml:space="preserve"> &gt;</t>
    </r>
    <r>
      <rPr>
        <sz val="9"/>
        <color theme="1"/>
        <rFont val="Cambria"/>
        <family val="1"/>
        <scheme val="major"/>
      </rPr>
      <t xml:space="preserve"> 91%</t>
    </r>
  </si>
  <si>
    <r>
      <rPr>
        <u/>
        <sz val="9"/>
        <color theme="1"/>
        <rFont val="Cambria"/>
        <family val="1"/>
        <scheme val="major"/>
      </rPr>
      <t>&lt;</t>
    </r>
    <r>
      <rPr>
        <sz val="9"/>
        <color theme="1"/>
        <rFont val="Cambria"/>
        <family val="1"/>
        <scheme val="major"/>
      </rPr>
      <t xml:space="preserve"> 80%</t>
    </r>
  </si>
  <si>
    <t>rata- rata nilai</t>
  </si>
  <si>
    <t xml:space="preserve">SUB VARIABEL(SV) (%) </t>
  </si>
  <si>
    <t>Total Nilai Kinerja UpayaKesehatan Pengembangan</t>
  </si>
  <si>
    <t>Rata-rata Kinerja Upaya Kesehatan Pengembangan</t>
  </si>
  <si>
    <t xml:space="preserve">Manajemen Pelayanan Kefarmasian </t>
  </si>
  <si>
    <t>Target</t>
  </si>
  <si>
    <t>capaian</t>
  </si>
  <si>
    <t>Capaian</t>
  </si>
  <si>
    <t>pelayanan Gizi</t>
  </si>
  <si>
    <t>PELAYANAN  PERKESMAS</t>
  </si>
  <si>
    <t>PELAYANAN GIZI</t>
  </si>
  <si>
    <t>PELAYANAN KESEHATAN KELUARGA</t>
  </si>
  <si>
    <t xml:space="preserve">PELAYANAN PROMOSI KESEHATAN </t>
  </si>
  <si>
    <t xml:space="preserve">PELAYANAN KESEHATAN LINGKUNGAN </t>
  </si>
  <si>
    <t>PELAYANAN PENCEGAHAN DAN PENGENDALIAN PENYAKIT</t>
  </si>
  <si>
    <t>Pencegahan dan Pengendalian Penyakit</t>
  </si>
  <si>
    <t>Pelayanan Kesehatan keluarga</t>
  </si>
  <si>
    <t>Jumlah rujukan Non spesialistik dengan jenis penyakit yang sesui ketentuan perundang undangan dalam satu tahun</t>
  </si>
  <si>
    <r>
      <t>merupakan indikator  untuk mengetahui kualitas pelayanan di FKTP, sehingga sistem rujukan  terselenggara sesuai indikasi medis dan kompetensinya. Dengan target</t>
    </r>
    <r>
      <rPr>
        <u/>
        <sz val="9"/>
        <color theme="1"/>
        <rFont val="Cambria"/>
        <family val="1"/>
        <scheme val="major"/>
      </rPr>
      <t xml:space="preserve"> &lt;</t>
    </r>
    <r>
      <rPr>
        <sz val="9"/>
        <color theme="1"/>
        <rFont val="Cambria"/>
        <family val="1"/>
        <scheme val="major"/>
      </rPr>
      <t xml:space="preserve"> 2 %</t>
    </r>
  </si>
  <si>
    <t>PELAYANAN KESEHATAN TRADISIONAL KOMPLEMENTER</t>
  </si>
  <si>
    <t>PELAYANAN KESEHATAN KERJA</t>
  </si>
  <si>
    <t>PELAYANAN KESEHATAN OLAH RAGA</t>
  </si>
  <si>
    <t xml:space="preserve">pelayanan kesehatan tradisional </t>
  </si>
  <si>
    <t>pelayanan kesehatan kerja</t>
  </si>
  <si>
    <t>idem dengan SKP 5</t>
  </si>
  <si>
    <t>Jumlah tindakan kebersihan tangan yang dilakukan oleh petugas</t>
  </si>
  <si>
    <t>Jumlah total peluang kebersihan tangan yang seharusnya dilakukan dalam periode observasi</t>
  </si>
  <si>
    <t>Kepatuhan petugas terhadap prosedur pengelolaan linen dalam masa observasi</t>
  </si>
  <si>
    <t>Jumlah poster etika batuk di ruang tunggu pelayanan Puskesmas dibagia 2,  dikali 100%</t>
  </si>
  <si>
    <t>Kepatuhan petugas terhadap prosedur pemilahan pasien infeksius dan non infeksiu di bagian pendaftaran dalam masa observasi</t>
  </si>
  <si>
    <t>Jumlah pelaksanaan audit PPI dibagi 4 , dikali 100%</t>
  </si>
  <si>
    <t>Jumlah pelaksanaan monitoring pelaksanaan PPI dibagi 2, dikali 100%</t>
  </si>
  <si>
    <t>Jumlah pelaksanaan sosialisasi/workshop dibagi 1 , dikali 100%</t>
  </si>
  <si>
    <t>Pelayanan Keperawatan pada Masyarakat di desa/kel</t>
  </si>
  <si>
    <t>Pembinaan kelompok Asman</t>
  </si>
  <si>
    <t xml:space="preserve">Melakukan pembinaan kepada kelompok asman </t>
  </si>
  <si>
    <t>Jumlah kelurahan yang dilakukan pembinaan</t>
  </si>
  <si>
    <t>Jumlah dilakukan pembinaan kelompok asman di kelurahan</t>
  </si>
  <si>
    <t>Kelurahan</t>
  </si>
  <si>
    <t>Program Bude Jamu</t>
  </si>
  <si>
    <t>Pelaksanaan kegiatan bugar dengan jamu berkolaborasi dengan Germas</t>
  </si>
  <si>
    <t>Jumlah pelaksanaan kegiatan bugar dengan jamu sesuai dengan rencana kegiatan tahunan</t>
  </si>
  <si>
    <t>Jumlah kegiatan bude jamu yang dilaksanakan sesuai jadwal</t>
  </si>
  <si>
    <t xml:space="preserve">Kegiatan </t>
  </si>
  <si>
    <t>Pengadaan TOGA</t>
  </si>
  <si>
    <t xml:space="preserve">Kegiatan penyediaan toga di puskesmas </t>
  </si>
  <si>
    <t>Jumlah toga yang akan dibentuk sesuai rencana</t>
  </si>
  <si>
    <t>Penyuluhan ke masyarakat mengenai pemanfaatan TOGA dan Akupresur</t>
  </si>
  <si>
    <t xml:space="preserve">Pelaksanaan kegiatan penyuluhan mengenai pemanfaatan TOGA dan akupresur kepada masyarakat </t>
  </si>
  <si>
    <t>Jumlah penyuluhan ke masyarakat yang dilakukan sesuai perencanaan</t>
  </si>
  <si>
    <t>Jumlah penyuluhan yang dilakukan</t>
  </si>
  <si>
    <t>Pendataan penyehat tradisional</t>
  </si>
  <si>
    <t>Pelaksanaan pendataan peyehat tradisional berupa ramuan dan keterampilan yang ada di wilayah kerja</t>
  </si>
  <si>
    <t>Jumlah pelaksanaan pendataan penyehat tradisional sesuai perencanaan</t>
  </si>
  <si>
    <t>Jumlah pelaksanaan pendataan penyehat tradisional</t>
  </si>
  <si>
    <t>Pelayanan penyakit ringan yang dapat ditanggulangi dengan akupresur</t>
  </si>
  <si>
    <t>Pelaksanaan pelayanan akupresur pada masyarakat</t>
  </si>
  <si>
    <t>Jumlah buka pelayanan yang dilakukan dalam satu tahun di ruang pelayanan akupresur</t>
  </si>
  <si>
    <t xml:space="preserve">Jumlah buka ruang pelayanan </t>
  </si>
  <si>
    <t>PENCAPAIAN SPM UPTD PUSKESMAS SIDOMULYO</t>
  </si>
  <si>
    <t>JENIS LAYANAN DASAR</t>
  </si>
  <si>
    <t xml:space="preserve">TARGET   </t>
  </si>
  <si>
    <t>TARGET TAHUNAN</t>
  </si>
  <si>
    <t>TARGET PROGRAM</t>
  </si>
  <si>
    <t>TARGET S/D BULAN INI</t>
  </si>
  <si>
    <t>SPM 1</t>
  </si>
  <si>
    <t>Pelayanan kesehatan ibu hamil</t>
  </si>
  <si>
    <t>Cakupan pemberian tablet tambah darah minimal 90 tablet</t>
  </si>
  <si>
    <t>Cakupan pemeriksaan HIV pada ibu hamil</t>
  </si>
  <si>
    <t>Cakupan deteksi resiko tinggi pada ibu hamil</t>
  </si>
  <si>
    <t>Cakupan imunisasi TD lengkap pada ibu hamil</t>
  </si>
  <si>
    <t>Cakupan kunjungan K1</t>
  </si>
  <si>
    <t>Cakupan kunjungan K4</t>
  </si>
  <si>
    <t>SPM 2</t>
  </si>
  <si>
    <t>Pelayanan kesehatan ibu bersalin</t>
  </si>
  <si>
    <t>Cakupan pertolongan persalinan oleh tenaga kesehatan yang memiliki kompetensi</t>
  </si>
  <si>
    <t>Cakupan pelayanan nifas</t>
  </si>
  <si>
    <t>Vitamin A Nifas</t>
  </si>
  <si>
    <t>Cakupan KB pasca bersalin</t>
  </si>
  <si>
    <t>Cakupan komplikasi kebidanan yang ditangani</t>
  </si>
  <si>
    <t>SPM 3</t>
  </si>
  <si>
    <t>Pelayanan kesehatan bayi baru lahir</t>
  </si>
  <si>
    <t>Pelayanan Kesehatan Neonatus 0-28 hari (KN Lengkap)</t>
  </si>
  <si>
    <t>Cakupan IMD pada bayi baru lahir</t>
  </si>
  <si>
    <t>Cakupan imunisasi HBO</t>
  </si>
  <si>
    <t>Penanganan komplikasi neonatus</t>
  </si>
  <si>
    <t>SPM 4</t>
  </si>
  <si>
    <t>Pelayanan Kesehatan Balita</t>
  </si>
  <si>
    <t>Cakupan ASI Ekslusif 0-6 bulan</t>
  </si>
  <si>
    <t>Cakupan IDL (9 bulan)</t>
  </si>
  <si>
    <t>Cakupan Imunisasi lanjutan (Pentabio 4)</t>
  </si>
  <si>
    <t>Cakupan Imunisasi lanjutan (MR Boster)</t>
  </si>
  <si>
    <t>SDIDTK</t>
  </si>
  <si>
    <t>Cakupan pemberian kapsul Vitamin A dosis tinggi pada bayi usia 6-11 bulan 1 kali dalam setahun</t>
  </si>
  <si>
    <t>Cakupan pemberian kapsul Vitamin A dosis tinggi pada bayi usia 12-59 bulan 2 kali dalam setahun</t>
  </si>
  <si>
    <t>SPM 5</t>
  </si>
  <si>
    <t>Pelayanan kesehatan pada usia pendidikan dasar</t>
  </si>
  <si>
    <t>Cakupan pemeriksaan berkala pada usia pendidikan dasar</t>
  </si>
  <si>
    <t>Pelaksanaan Penjaringan pada siswa kelas 1 SD, SMP, SMA</t>
  </si>
  <si>
    <t>Kegiatan intervensi pada Institusi Pendidikan (Pembinaan, penyuluhan Sekolah Sehat)</t>
  </si>
  <si>
    <t>SPM 6</t>
  </si>
  <si>
    <t>Pelayanan kesehatan pada usia produktif</t>
  </si>
  <si>
    <t>Cakupan KB</t>
  </si>
  <si>
    <t>SPM 7</t>
  </si>
  <si>
    <t>Pelayanan kesehatan pada usia lanjut</t>
  </si>
  <si>
    <t>Pemantauan kesehatan pada anggota kelompok usila yang dibina sesuai standart</t>
  </si>
  <si>
    <t>SPM 8</t>
  </si>
  <si>
    <t xml:space="preserve">Pelayanan kesehatan penderita hipertensi </t>
  </si>
  <si>
    <t>SPM 9</t>
  </si>
  <si>
    <t xml:space="preserve">Pelayanan kesehatan penderita Diabetes Melitus </t>
  </si>
  <si>
    <t>SPM 10</t>
  </si>
  <si>
    <t>Pelayanan Kesehatan orang dengan gangguan jiwa berat</t>
  </si>
  <si>
    <t>SPM 11</t>
  </si>
  <si>
    <t>Pelayanan kesehatan orang terduga Tuberkulosis</t>
  </si>
  <si>
    <t>Penemuan Penderita Baru penderita TB</t>
  </si>
  <si>
    <t>SPM 12</t>
  </si>
  <si>
    <t>Pelayanan kesehatan orang dengan risiko terinfeksi HIV</t>
  </si>
  <si>
    <t>KEGIATAN</t>
  </si>
  <si>
    <t>TARGET</t>
  </si>
  <si>
    <t xml:space="preserve">CAPAIAN </t>
  </si>
  <si>
    <t>SPM 1 Ibu hamil</t>
  </si>
  <si>
    <t>SPM 2 Nifas</t>
  </si>
  <si>
    <t>SPM 3 Neonatus</t>
  </si>
  <si>
    <t>SPM 4 Balita</t>
  </si>
  <si>
    <t>SPM 5 Anak</t>
  </si>
  <si>
    <t>SPM 6 Usia produktif</t>
  </si>
  <si>
    <t>SPM 7 Lansia</t>
  </si>
  <si>
    <t>SPM 8 HT</t>
  </si>
  <si>
    <t>SPM 9 DM</t>
  </si>
  <si>
    <t>SPM 10 ODGJ</t>
  </si>
  <si>
    <t>SPM 11 TB</t>
  </si>
  <si>
    <t>SPM 12 HIV</t>
  </si>
  <si>
    <t>Jumlah toga yang terbentuk</t>
  </si>
  <si>
    <t xml:space="preserve">PENILAIAN KINERJA UPAYA KESEHATAN MASYARAKAT PENGEMBANGAN  PUSKESMAS </t>
  </si>
  <si>
    <t>DEFINISI  OPERASIONAL</t>
  </si>
  <si>
    <t>Penyuluhan Kesehatan di tempat kerja</t>
  </si>
  <si>
    <t>Jumlah penyuluhan (kali) dalam 1 tahun di masing -masing tempat kerja sektor Informal di wil kerja</t>
  </si>
  <si>
    <t>Jumlah penyuluhan (kali) dalam 1 tahun di tempat kerja sektor informal di wil kerja</t>
  </si>
  <si>
    <t>Jumlah tempat kerja sektor informal yang ada diwilayah kerja pusk.</t>
  </si>
  <si>
    <t>Pekerja Sektor informal</t>
  </si>
  <si>
    <t xml:space="preserve">Cakupan Pembinaan Pos Upaya Kesehatan Kerja (UKK)
</t>
  </si>
  <si>
    <t>Persentase 
Pos UKK yang mendapatkan pembinaan kesehatan kerja dari petugas 
Puskesmas di wilayah kerja Puskesmas dalam kurun waktu satu tahun.</t>
  </si>
  <si>
    <t>Jumlah Pos UKK yang mendapat 
pembinaan kesehatan kerja dari petugas 
Puskesmas</t>
  </si>
  <si>
    <t>Jumlah Pos UKK yang ada di wilayah kerja 
Puskesmas dalam kurun waktu satu tahun di Kali 100%</t>
  </si>
  <si>
    <t xml:space="preserve">Pos UKK </t>
  </si>
  <si>
    <t>Puskesmas yang menyelenggarakan Kesehatan Kerja Dasar</t>
  </si>
  <si>
    <t>3.a.</t>
  </si>
  <si>
    <t>Pekerja  sektor Informal Sakit yang dilayani</t>
  </si>
  <si>
    <t>Prosentase Pekerja Sektor Informal Sakit yang dilayani dalam kurun waktu satu tahun</t>
  </si>
  <si>
    <t xml:space="preserve">Jumlah Pekerja Sektro Informal sakit yang dilayani di puskesmas </t>
  </si>
  <si>
    <t>Jumlah Pekerja Sakit yang dilayani di kali 100%</t>
  </si>
  <si>
    <t>Pekerja</t>
  </si>
  <si>
    <t>3.b.</t>
  </si>
  <si>
    <t>Kasus Penyakit Akibat Kerja yang dilayani</t>
  </si>
  <si>
    <t>Jumlah kasus Penyakit Akibat Kerja dalam kurun waktu  satu tahun</t>
  </si>
  <si>
    <t>3.c.</t>
  </si>
  <si>
    <t>Kasus Kecelakaan Akibat Kerja yang dilayani</t>
  </si>
  <si>
    <t>Jumlah kasus Kecelakaan Kerja dalam kurun waktu  satu tahun</t>
  </si>
  <si>
    <t>3.d.</t>
  </si>
  <si>
    <t>Prosentase Pekerja Perempuan yang di layani kesehatan dasar</t>
  </si>
  <si>
    <t>Prosentase Pekerja Perempuan (Formal/Informal) yang dilayani kesehatan dasar dalam kurung waktu satu tahun</t>
  </si>
  <si>
    <t xml:space="preserve">Prosentase Pekerja Perempuan (Formal/Informal) yang dilayani kesehatan dasar </t>
  </si>
  <si>
    <t>Jumlah Pekerja Perempuan yang ada terdaftar x 100%</t>
  </si>
  <si>
    <t>Pekerja Perempuan</t>
  </si>
  <si>
    <t>Keselamatan dan Kesehatan Kerja di Puskesmas</t>
  </si>
  <si>
    <t>4.a.</t>
  </si>
  <si>
    <t>Prosentase Puskesmas yang melaksanakan K3 di Puskesmas</t>
  </si>
  <si>
    <t>Petugas Puskesmas</t>
  </si>
  <si>
    <t>4.b.</t>
  </si>
  <si>
    <t>Prosentase Petugas Puskesmas yang memakai Alat Pelindung Diri (APD)</t>
  </si>
  <si>
    <t xml:space="preserve">Prosentase  Petugas yang memakai APD pada saat bekerja  </t>
  </si>
  <si>
    <t>jumlah Petugas yang mematuhi pemakaian APD</t>
  </si>
  <si>
    <t>Jumlah petugas yang ada di Puskesmas dikali 100%</t>
  </si>
  <si>
    <t>Pembinaan  Kelompok /Klub OR</t>
  </si>
  <si>
    <t>Pemeriksaan Kesehatan</t>
  </si>
  <si>
    <t>Pemeriksaan kesehatan secara menyeluruh yang  bertujuan untuk memastikan kondisi kesehatan dan mengantisipasi gangguan yg timbul pada diri kita sendiri .</t>
  </si>
  <si>
    <t xml:space="preserve">Jumlah kelompok  yang melakukan pemeriksaan kesehatan </t>
  </si>
  <si>
    <t xml:space="preserve">Jumlah yang diperiksa kesehatanx </t>
  </si>
  <si>
    <t>Kelompok Olahraga</t>
  </si>
  <si>
    <t xml:space="preserve">Penyuluhan Kesehatan </t>
  </si>
  <si>
    <t>kegiatan penambahan pengetahuan yg diperuntukan  bagi masyarakat melalui penyebaran pesan . Untuk mencapai tujuan hidup sehat dengan cara mempengaruhi perilaku masyarakat baik secara individu ataupu kelompok  dengan penyampaian pesan</t>
  </si>
  <si>
    <t>Jumlah Kelompok yang melakukan penyuluhan</t>
  </si>
  <si>
    <t xml:space="preserve">Jumlah kelompok olahraga yang diberi penyuluhan </t>
  </si>
  <si>
    <t>Pendataan Kel Olah Raga</t>
  </si>
  <si>
    <t>Kelompok Kelas Ibu Hamil</t>
  </si>
  <si>
    <t>jumlah peserta kelas ibu hamil diwilayah kerja puskesmas dalam bentuk kelompok belajar untuk meningkatkan pengetahuan dan merubah sikap</t>
  </si>
  <si>
    <t xml:space="preserve">jumlah kelompok  ibu hamil yg melaksanakan senam  </t>
  </si>
  <si>
    <t xml:space="preserve">jumlah ibu hamil yg datang dan melakukan senam </t>
  </si>
  <si>
    <t>Kelas ibu hamil</t>
  </si>
  <si>
    <t>Kelompok sekolah melalui UKS</t>
  </si>
  <si>
    <t xml:space="preserve">Membina dan mengembangkan kebiasaan hidup sehat yg dilakukan secara terpadu melamui program pendidikan dan pelayanan kesehatan olahraga dilingkungan sekolah </t>
  </si>
  <si>
    <t xml:space="preserve">jumlah kelompok sekolah yg melaksanakan senam/ aktifitas fisik setiap 5- 10 menit </t>
  </si>
  <si>
    <t>jumlah  Sekolah yg sudah melaksanakan aktifitas fisik setiap hari</t>
  </si>
  <si>
    <t>Sekolah</t>
  </si>
  <si>
    <t xml:space="preserve">Kelompok Jemaah Haji </t>
  </si>
  <si>
    <t>Melakukan pembinaan dan penyelenggaraan kesehatan haji yg merupakan rangkaian kegiatan pelayanan kesehatan haji yg meliputi pemeriksaan fisik mulai dari masa tunggu sampai masa keberangkatan .</t>
  </si>
  <si>
    <t xml:space="preserve">Jumlah kelompok jemaah haji  yang dilakukan test kebugarannya </t>
  </si>
  <si>
    <t xml:space="preserve">jumlah kelompok jemaah haji yg sudah melakukan test kebugaran </t>
  </si>
  <si>
    <t>Jemaah haji</t>
  </si>
  <si>
    <t xml:space="preserve">Kelompok Pekerja </t>
  </si>
  <si>
    <t>Sekumpulan orang yg terdiri atas 2 anggota atau lebih yg mempunyai tujuan sama yang saling bekerjasama.</t>
  </si>
  <si>
    <t>Jumlah kelompok kerja dalam satu organisasi / wilayah</t>
  </si>
  <si>
    <t>Jumlah pekerja yg melakukan aktifitas fisik olahraga</t>
  </si>
  <si>
    <t>Kelompok pekerja</t>
  </si>
  <si>
    <t xml:space="preserve">Kelompok lanjut Usia </t>
  </si>
  <si>
    <t>Seseorang yg sudah memasuki tahapan akhir dari fase kehidupan, menjadi tua yang merupakan proses alamiah yg berarti sesorang telah melalui tiga tahap kehidupan dari anak,dewasa dan tua.</t>
  </si>
  <si>
    <t>jumlah kelompok lanjut usia yang terdaftar diwilayah nya</t>
  </si>
  <si>
    <t>Jumlah kelompok lanjut usia yang melakukan aktifitas fisik</t>
  </si>
  <si>
    <t>Posyandu lansia</t>
  </si>
  <si>
    <t xml:space="preserve">Kelompok olahraga lainnya </t>
  </si>
  <si>
    <t>suatu kelompok yang terdiri dari dua atau lebih individu yg memiliki hubungan psikologis secara jelas antara anggota satu dengan yg lain dan berlangsung dalam situasi yg dialami.</t>
  </si>
  <si>
    <t>Jumlah  Kelompok Olahraga yang terdaftar diwilayahnya</t>
  </si>
  <si>
    <t xml:space="preserve">jumlah kelompok olahraga yang aktif melakukan test kebugaranx </t>
  </si>
  <si>
    <t>Pelayanan Kesehatan Olah Raga</t>
  </si>
  <si>
    <t>Konsultasi/Konseling Kesehatan Olahraga</t>
  </si>
  <si>
    <t xml:space="preserve">konsultasikesehatan olahraga dianjurkan bagi anda yang mengalami cedera akibat kegiatan olahraga atlet profesional dan amatir </t>
  </si>
  <si>
    <t>Jumlah Kelompok olah raga yang melakukan konseling</t>
  </si>
  <si>
    <t xml:space="preserve">Jumlah pasien cidera akibat olahraga yang dilayani konseling </t>
  </si>
  <si>
    <t>Atlet yang cedra</t>
  </si>
  <si>
    <t xml:space="preserve">Pengukuran Kebugaran Jasmani </t>
  </si>
  <si>
    <t>kemampuan seseorang dalam melakukan aktivitas keseharian tanpa mengalami kelelahan yg berarti dan masih mempunyai cadangan sisa tenaga utk melakukan aktifitas yg lain.</t>
  </si>
  <si>
    <t>jumlah kelompok olahraga yg terdaftar diwilayahnya</t>
  </si>
  <si>
    <t>Jumlah kelompok olahraga yg melakukan pengukuran kebugaran</t>
  </si>
  <si>
    <t>Penanganan cedera olahraga akut</t>
  </si>
  <si>
    <t xml:space="preserve">Terjadi ketika latihan secara mendadak saat latihan ( Cedera Kronik ) yg terjadi secara berulang2 didapat akibat dari overuse ataupun penyembuhan yg tdk sempurna dari cerdera akut </t>
  </si>
  <si>
    <t>Jumlah Kelompok Olaha raga yang terdaftar diwilayahnya</t>
  </si>
  <si>
    <t xml:space="preserve">Jumlah kelompok olahraga yg ditangani akibat kerja </t>
  </si>
  <si>
    <t>Pelayanan kesehatan pada event olahraga</t>
  </si>
  <si>
    <t>untuk meningkatkan pembinaan dan pelayanan kesehatan olahraga melalui berbagai kegiatan .</t>
  </si>
  <si>
    <t xml:space="preserve">Jumlah Kelompok olahrag yg mengikuti event diwilayah kerjanya </t>
  </si>
  <si>
    <t>jumlah kelompok yg dilayani kesehatannya .</t>
  </si>
  <si>
    <t>Event Olahraga</t>
  </si>
  <si>
    <t>pelayanan kesehatan olahraga</t>
  </si>
  <si>
    <t>DM</t>
  </si>
  <si>
    <t>HT</t>
  </si>
  <si>
    <t>PELAYANAN  KESEHATAN GIGI MASYARAKAT (UKGM)</t>
  </si>
  <si>
    <t xml:space="preserve">Pelayanan UKGM </t>
  </si>
  <si>
    <t>Pelaksanaan kegiatan usaha kesehatan gigi masyarakat</t>
  </si>
  <si>
    <t>Jumlah pelayanan UKGM yang diberikan</t>
  </si>
  <si>
    <t>Jumlah dilakukan pelayanan UKGM Ke masyarakat</t>
  </si>
  <si>
    <t>Kegiatan</t>
  </si>
  <si>
    <t>TOTAL KUMULATIF</t>
  </si>
  <si>
    <t>Audit dan monitoring berkala</t>
  </si>
  <si>
    <t>CAPAIAN S/D BULAN JUNI</t>
  </si>
  <si>
    <t>SEMESTER 1 TAHUN 2024</t>
  </si>
  <si>
    <t>≥85%</t>
  </si>
  <si>
    <t>&gt;76.61</t>
  </si>
  <si>
    <t>&lt; 5%</t>
  </si>
  <si>
    <t>Instrumen Penghitungan  Kinerja  Administrasi dan Manajemen  Puskesmas Tahun 2024</t>
  </si>
  <si>
    <t>PENILAIAN KINERJA UPAYA KESEHATAN PERSEORANGAN (UKP) PUSKESMAS TAHUN 2024</t>
  </si>
  <si>
    <t>PENGHITUNGAN PENILAIAN KINERJA UPAYA KESEHATAN MASYARAKAT ESENSIAL PUSKESMAS TAHUN 2024</t>
  </si>
  <si>
    <t>JANUARI S.D DESEMBER</t>
  </si>
  <si>
    <t>PENGHITUNGAN PENILAIAN MUTU PELAYANAN PUSKESMAS TAHUN 2024</t>
  </si>
  <si>
    <t>Skrinning Hepatitis pada Ibu Hamil</t>
  </si>
  <si>
    <t>Partisipatif masyarakat dalam kegiatan posyandu (D/S)</t>
  </si>
  <si>
    <t>Pemberian TTD pada rematri</t>
  </si>
  <si>
    <t>TAHUN 2024</t>
  </si>
  <si>
    <t>HASIL CAPAIAN</t>
  </si>
  <si>
    <t>CAPAIAN S/D BULAN NOVEMBER</t>
  </si>
  <si>
    <t>% TAHUNAN</t>
  </si>
  <si>
    <t xml:space="preserve">Sungai Dama </t>
  </si>
  <si>
    <t>Sidodamai</t>
  </si>
  <si>
    <t>Sidomulyo</t>
  </si>
  <si>
    <t>Pelita</t>
  </si>
  <si>
    <t>Selili</t>
  </si>
  <si>
    <t>Skrinning Hep pada Bumil</t>
  </si>
  <si>
    <t>Cakupan KB Aktif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</si>
</sst>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0.0%"/>
    <numFmt numFmtId="166" formatCode="0.0"/>
  </numFmts>
  <fonts count="97" x14ac:knownFonts="1">
    <font>
      <sz val="11"/>
      <color theme="1"/>
      <name val="Calibri"/>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scheme val="minor"/>
    </font>
    <font>
      <b/>
      <sz val="11"/>
      <color theme="1"/>
      <name val="Calibri"/>
      <family val="2"/>
      <scheme val="minor"/>
    </font>
    <font>
      <b/>
      <sz val="10"/>
      <color rgb="FF000000"/>
      <name val="Times New Roman"/>
      <family val="1"/>
    </font>
    <font>
      <b/>
      <sz val="10"/>
      <name val="Times New Roman"/>
      <family val="1"/>
    </font>
    <font>
      <sz val="10"/>
      <color theme="1"/>
      <name val="Cambria"/>
      <family val="1"/>
      <scheme val="major"/>
    </font>
    <font>
      <b/>
      <sz val="10"/>
      <color theme="1"/>
      <name val="Cambria"/>
      <family val="1"/>
      <scheme val="major"/>
    </font>
    <font>
      <sz val="10"/>
      <color rgb="FF000000"/>
      <name val="Cambria"/>
      <family val="1"/>
      <scheme val="major"/>
    </font>
    <font>
      <sz val="10"/>
      <name val="Cambria"/>
      <family val="1"/>
      <scheme val="major"/>
    </font>
    <font>
      <sz val="9"/>
      <color theme="1"/>
      <name val="Cambria"/>
      <family val="1"/>
      <scheme val="major"/>
    </font>
    <font>
      <b/>
      <sz val="9"/>
      <color theme="1"/>
      <name val="Cambria"/>
      <family val="1"/>
      <scheme val="major"/>
    </font>
    <font>
      <sz val="9"/>
      <color rgb="FF000000"/>
      <name val="Cambria"/>
      <family val="1"/>
      <scheme val="major"/>
    </font>
    <font>
      <sz val="9"/>
      <name val="Cambria"/>
      <family val="1"/>
      <scheme val="major"/>
    </font>
    <font>
      <sz val="9"/>
      <color rgb="FF000000"/>
      <name val="Cambria"/>
      <family val="1"/>
    </font>
    <font>
      <sz val="9"/>
      <color indexed="8"/>
      <name val="Cambria"/>
      <family val="1"/>
      <scheme val="major"/>
    </font>
    <font>
      <b/>
      <sz val="12"/>
      <color theme="1"/>
      <name val="Times New Roman"/>
      <family val="1"/>
    </font>
    <font>
      <sz val="11"/>
      <color theme="1"/>
      <name val="Times New Roman"/>
      <family val="1"/>
    </font>
    <font>
      <b/>
      <sz val="8"/>
      <color theme="1"/>
      <name val="Cambria"/>
      <family val="1"/>
      <scheme val="major"/>
    </font>
    <font>
      <sz val="10"/>
      <color theme="1"/>
      <name val="Times New Roman"/>
      <family val="1"/>
    </font>
    <font>
      <sz val="10"/>
      <color rgb="FF000000"/>
      <name val="Calibri"/>
      <family val="2"/>
    </font>
    <font>
      <b/>
      <sz val="10"/>
      <color rgb="FF000000"/>
      <name val="Cambria"/>
      <family val="1"/>
      <scheme val="major"/>
    </font>
    <font>
      <b/>
      <sz val="11"/>
      <color rgb="FF000000"/>
      <name val="Cambria"/>
      <family val="1"/>
      <scheme val="major"/>
    </font>
    <font>
      <sz val="10"/>
      <color theme="1"/>
      <name val="Calibri"/>
      <family val="2"/>
      <scheme val="minor"/>
    </font>
    <font>
      <sz val="11"/>
      <color theme="1"/>
      <name val="Cambria"/>
      <family val="1"/>
      <scheme val="major"/>
    </font>
    <font>
      <sz val="12"/>
      <color rgb="FF000000"/>
      <name val="Cambria"/>
      <family val="1"/>
      <scheme val="major"/>
    </font>
    <font>
      <sz val="12"/>
      <color rgb="FF000000"/>
      <name val="Times New Roman"/>
      <family val="1"/>
    </font>
    <font>
      <b/>
      <sz val="12"/>
      <color rgb="FF000000"/>
      <name val="Times New Roman"/>
      <family val="1"/>
    </font>
    <font>
      <sz val="10"/>
      <color rgb="FF000000"/>
      <name val="Times New Roman"/>
      <family val="1"/>
    </font>
    <font>
      <sz val="10"/>
      <name val="Times New Roman"/>
      <family val="1"/>
    </font>
    <font>
      <b/>
      <sz val="10"/>
      <color rgb="FFFF0000"/>
      <name val="Times New Roman"/>
      <family val="1"/>
    </font>
    <font>
      <sz val="10"/>
      <color rgb="FFFF0000"/>
      <name val="Times New Roman"/>
      <family val="1"/>
    </font>
    <font>
      <i/>
      <sz val="12"/>
      <color theme="1"/>
      <name val="Arial"/>
      <family val="2"/>
    </font>
    <font>
      <sz val="12"/>
      <color theme="1"/>
      <name val="Bookman Old Style"/>
      <family val="1"/>
    </font>
    <font>
      <sz val="12"/>
      <name val="Book Antiqua"/>
      <family val="1"/>
    </font>
    <font>
      <sz val="10"/>
      <name val="Arial"/>
      <family val="2"/>
    </font>
    <font>
      <i/>
      <sz val="10"/>
      <color rgb="FF000000"/>
      <name val="Times New Roman"/>
      <family val="1"/>
    </font>
    <font>
      <u/>
      <sz val="10"/>
      <color rgb="FF000000"/>
      <name val="Times New Roman"/>
      <family val="1"/>
    </font>
    <font>
      <i/>
      <sz val="10"/>
      <color theme="1"/>
      <name val="Times New Roman"/>
      <family val="1"/>
    </font>
    <font>
      <u/>
      <sz val="12"/>
      <name val="Book Antiqua"/>
      <family val="1"/>
    </font>
    <font>
      <sz val="11"/>
      <color theme="1"/>
      <name val="Calibri"/>
      <family val="2"/>
      <scheme val="minor"/>
    </font>
    <font>
      <sz val="10"/>
      <color rgb="FF000000"/>
      <name val="Times New Roman"/>
      <family val="1"/>
    </font>
    <font>
      <sz val="10"/>
      <name val="Times New Roman"/>
      <family val="1"/>
    </font>
    <font>
      <sz val="11"/>
      <color theme="1"/>
      <name val="Cambria"/>
      <family val="1"/>
      <scheme val="major"/>
    </font>
    <font>
      <b/>
      <sz val="10"/>
      <color rgb="FF000000"/>
      <name val="Cambria"/>
      <family val="1"/>
      <scheme val="major"/>
    </font>
    <font>
      <sz val="11"/>
      <color theme="1"/>
      <name val="Calibri"/>
      <family val="2"/>
      <scheme val="minor"/>
    </font>
    <font>
      <sz val="10"/>
      <color theme="1"/>
      <name val="Cambria"/>
      <family val="1"/>
    </font>
    <font>
      <sz val="9"/>
      <color theme="1"/>
      <name val="Calibri"/>
      <family val="2"/>
      <scheme val="minor"/>
    </font>
    <font>
      <sz val="9"/>
      <color theme="1"/>
      <name val="Cambria"/>
      <family val="1"/>
      <scheme val="major"/>
    </font>
    <font>
      <b/>
      <sz val="9"/>
      <color theme="1"/>
      <name val="Cambria"/>
      <family val="1"/>
      <scheme val="major"/>
    </font>
    <font>
      <b/>
      <sz val="9"/>
      <name val="Cambria"/>
      <family val="1"/>
      <scheme val="major"/>
    </font>
    <font>
      <b/>
      <sz val="9"/>
      <color indexed="8"/>
      <name val="Cambria"/>
      <family val="1"/>
      <scheme val="major"/>
    </font>
    <font>
      <sz val="10"/>
      <name val="Arial"/>
      <family val="2"/>
    </font>
    <font>
      <b/>
      <sz val="9"/>
      <color rgb="FF000000"/>
      <name val="Cambria"/>
      <family val="1"/>
      <scheme val="major"/>
    </font>
    <font>
      <sz val="9"/>
      <name val="Cambria"/>
      <family val="1"/>
    </font>
    <font>
      <sz val="9"/>
      <color rgb="FF000000"/>
      <name val="Times New Roman"/>
      <family val="1"/>
    </font>
    <font>
      <sz val="9"/>
      <color rgb="FFFF0000"/>
      <name val="Cambria"/>
      <family val="1"/>
      <scheme val="major"/>
    </font>
    <font>
      <sz val="9"/>
      <color indexed="8"/>
      <name val="Cambria"/>
      <family val="1"/>
    </font>
    <font>
      <u/>
      <sz val="10"/>
      <color indexed="8"/>
      <name val="Times New Roman"/>
      <family val="1"/>
    </font>
    <font>
      <sz val="10"/>
      <color indexed="8"/>
      <name val="Times New Roman"/>
      <family val="1"/>
    </font>
    <font>
      <sz val="9"/>
      <name val="Book Antiqua"/>
      <family val="1"/>
    </font>
    <font>
      <b/>
      <sz val="9"/>
      <color rgb="FF000000"/>
      <name val="Times New Roman"/>
      <family val="1"/>
    </font>
    <font>
      <u/>
      <sz val="9"/>
      <color theme="1"/>
      <name val="Cambria"/>
      <family val="1"/>
      <scheme val="major"/>
    </font>
    <font>
      <b/>
      <sz val="10"/>
      <color rgb="FF0070C0"/>
      <name val="Cambria"/>
      <family val="1"/>
      <scheme val="major"/>
    </font>
    <font>
      <b/>
      <sz val="12"/>
      <color theme="1"/>
      <name val="Cambria"/>
      <family val="1"/>
      <scheme val="major"/>
    </font>
    <font>
      <b/>
      <sz val="12"/>
      <color rgb="FF000000"/>
      <name val="Cambria"/>
      <family val="1"/>
      <scheme val="major"/>
    </font>
    <font>
      <sz val="10"/>
      <color rgb="FFFF0000"/>
      <name val="Cambria"/>
      <family val="1"/>
      <scheme val="major"/>
    </font>
    <font>
      <sz val="10"/>
      <color theme="1"/>
      <name val="Arial"/>
      <family val="2"/>
    </font>
    <font>
      <b/>
      <sz val="10"/>
      <color theme="1"/>
      <name val="Arial"/>
      <family val="2"/>
    </font>
    <font>
      <b/>
      <sz val="9"/>
      <color theme="1"/>
      <name val="Arial"/>
      <family val="2"/>
    </font>
    <font>
      <sz val="9"/>
      <name val="Arial"/>
      <family val="2"/>
    </font>
    <font>
      <b/>
      <sz val="9"/>
      <color rgb="FF000000"/>
      <name val="Arial"/>
      <family val="2"/>
    </font>
    <font>
      <sz val="9"/>
      <color indexed="8"/>
      <name val="Arial"/>
      <family val="2"/>
    </font>
    <font>
      <sz val="9"/>
      <color theme="1"/>
      <name val="Arial"/>
      <family val="2"/>
    </font>
    <font>
      <b/>
      <sz val="9"/>
      <name val="Arial"/>
      <family val="2"/>
    </font>
    <font>
      <b/>
      <sz val="11"/>
      <color theme="1"/>
      <name val="Arial"/>
      <family val="2"/>
    </font>
    <font>
      <sz val="11"/>
      <color theme="1"/>
      <name val="Calibri"/>
      <family val="2"/>
      <charset val="1"/>
      <scheme val="minor"/>
    </font>
    <font>
      <b/>
      <sz val="10"/>
      <color rgb="FF2B2B2B"/>
      <name val="Arial"/>
      <family val="2"/>
    </font>
    <font>
      <sz val="10"/>
      <color rgb="FF2B2B2B"/>
      <name val="Arial"/>
      <family val="2"/>
    </font>
    <font>
      <sz val="10"/>
      <color rgb="FF000000"/>
      <name val="Arial"/>
      <family val="2"/>
    </font>
    <font>
      <b/>
      <sz val="12"/>
      <name val="Arial"/>
      <family val="2"/>
    </font>
    <font>
      <b/>
      <i/>
      <sz val="10"/>
      <color theme="1"/>
      <name val="Arial"/>
      <family val="2"/>
    </font>
    <font>
      <b/>
      <i/>
      <sz val="10"/>
      <color rgb="FF000000"/>
      <name val="Arial"/>
      <family val="2"/>
    </font>
    <font>
      <sz val="11"/>
      <color theme="1"/>
      <name val="Arial"/>
      <family val="2"/>
    </font>
    <font>
      <sz val="9"/>
      <name val="Calibri"/>
      <family val="2"/>
    </font>
    <font>
      <sz val="12"/>
      <color theme="1"/>
      <name val="Cambria"/>
      <family val="1"/>
      <scheme val="major"/>
    </font>
    <font>
      <sz val="11"/>
      <color rgb="FF000000"/>
      <name val="Cambria"/>
      <family val="1"/>
      <scheme val="major"/>
    </font>
    <font>
      <b/>
      <sz val="10"/>
      <color theme="1"/>
      <name val="Calibri"/>
      <family val="2"/>
      <scheme val="minor"/>
    </font>
  </fonts>
  <fills count="3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6"/>
        <bgColor indexed="64"/>
      </patternFill>
    </fill>
    <fill>
      <patternFill patternType="solid">
        <fgColor theme="3" tint="0.59999389629810485"/>
        <bgColor indexed="64"/>
      </patternFill>
    </fill>
    <fill>
      <patternFill patternType="solid">
        <fgColor theme="3" tint="0.79995117038483843"/>
        <bgColor indexed="64"/>
      </patternFill>
    </fill>
    <fill>
      <patternFill patternType="solid">
        <fgColor rgb="FFFFFFFF"/>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9FF99"/>
        <bgColor indexed="64"/>
      </patternFill>
    </fill>
    <fill>
      <patternFill patternType="solid">
        <fgColor rgb="FFFFCCCC"/>
        <bgColor indexed="64"/>
      </patternFill>
    </fill>
    <fill>
      <patternFill patternType="solid">
        <fgColor rgb="FF33CCCC"/>
        <bgColor indexed="64"/>
      </patternFill>
    </fill>
    <fill>
      <patternFill patternType="solid">
        <fgColor rgb="FFD8D8D8"/>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top style="thin">
        <color auto="1"/>
      </top>
      <bottom/>
      <diagonal/>
    </border>
    <border>
      <left style="medium">
        <color auto="1"/>
      </left>
      <right style="thin">
        <color indexed="64"/>
      </right>
      <top style="thin">
        <color auto="1"/>
      </top>
      <bottom style="thin">
        <color indexed="64"/>
      </bottom>
      <diagonal/>
    </border>
    <border>
      <left/>
      <right style="thin">
        <color auto="1"/>
      </right>
      <top/>
      <bottom/>
      <diagonal/>
    </border>
    <border>
      <left style="medium">
        <color rgb="FFCCCCCC"/>
      </left>
      <right style="medium">
        <color rgb="FF000000"/>
      </right>
      <top style="medium">
        <color rgb="FFCCCCCC"/>
      </top>
      <bottom style="medium">
        <color rgb="FF000000"/>
      </bottom>
      <diagonal/>
    </border>
    <border>
      <left style="thin">
        <color auto="1"/>
      </left>
      <right/>
      <top style="medium">
        <color auto="1"/>
      </top>
      <bottom/>
      <diagonal/>
    </border>
  </borders>
  <cellStyleXfs count="27">
    <xf numFmtId="0" fontId="0" fillId="0" borderId="0"/>
    <xf numFmtId="9" fontId="49" fillId="0" borderId="0" applyFont="0" applyFill="0" applyBorder="0" applyAlignment="0" applyProtection="0"/>
    <xf numFmtId="0" fontId="49" fillId="0" borderId="0"/>
    <xf numFmtId="164" fontId="49" fillId="0" borderId="0" applyFont="0" applyFill="0" applyBorder="0" applyAlignment="0" applyProtection="0"/>
    <xf numFmtId="0" fontId="44" fillId="0" borderId="0"/>
    <xf numFmtId="0" fontId="44" fillId="0" borderId="0"/>
    <xf numFmtId="0" fontId="54" fillId="0" borderId="0"/>
    <xf numFmtId="9" fontId="54" fillId="0" borderId="0" applyFont="0" applyFill="0" applyBorder="0" applyAlignment="0" applyProtection="0"/>
    <xf numFmtId="0" fontId="49" fillId="0" borderId="0"/>
    <xf numFmtId="0" fontId="61" fillId="0" borderId="0"/>
    <xf numFmtId="0" fontId="61" fillId="0" borderId="0"/>
    <xf numFmtId="0" fontId="7" fillId="0" borderId="0"/>
    <xf numFmtId="9" fontId="7" fillId="0" borderId="0" applyFont="0" applyFill="0" applyBorder="0" applyAlignment="0" applyProtection="0"/>
    <xf numFmtId="0" fontId="44" fillId="0" borderId="0"/>
    <xf numFmtId="0" fontId="44" fillId="0" borderId="0"/>
    <xf numFmtId="0" fontId="7" fillId="0" borderId="0"/>
    <xf numFmtId="0" fontId="85" fillId="0" borderId="0"/>
    <xf numFmtId="9" fontId="6"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0" fontId="1" fillId="0" borderId="0"/>
  </cellStyleXfs>
  <cellXfs count="1001">
    <xf numFmtId="0" fontId="0" fillId="0" borderId="0" xfId="0"/>
    <xf numFmtId="0" fontId="11" fillId="0" borderId="0" xfId="0" applyFont="1"/>
    <xf numFmtId="0" fontId="12" fillId="0" borderId="0" xfId="0" applyFont="1"/>
    <xf numFmtId="0" fontId="0" fillId="0" borderId="0" xfId="0" applyAlignment="1">
      <alignment horizontal="center" vertical="center"/>
    </xf>
    <xf numFmtId="0" fontId="13" fillId="0" borderId="2" xfId="0" applyFont="1" applyBorder="1" applyAlignment="1">
      <alignment vertical="top"/>
    </xf>
    <xf numFmtId="0" fontId="0" fillId="0" borderId="0" xfId="0" applyAlignment="1">
      <alignment horizontal="center"/>
    </xf>
    <xf numFmtId="0" fontId="15" fillId="0" borderId="4" xfId="0" applyFont="1" applyBorder="1" applyAlignment="1">
      <alignment horizontal="center" vertical="top"/>
    </xf>
    <xf numFmtId="9" fontId="15" fillId="0" borderId="4" xfId="0" applyNumberFormat="1" applyFont="1" applyBorder="1" applyAlignment="1">
      <alignment horizontal="left" vertical="top" wrapText="1"/>
    </xf>
    <xf numFmtId="0" fontId="15" fillId="0" borderId="4" xfId="0" applyFont="1" applyBorder="1" applyAlignment="1">
      <alignment vertical="top"/>
    </xf>
    <xf numFmtId="0" fontId="27" fillId="0" borderId="3" xfId="0" applyFont="1" applyBorder="1" applyAlignment="1">
      <alignment horizontal="center" vertical="center" wrapText="1"/>
    </xf>
    <xf numFmtId="0" fontId="28" fillId="0" borderId="4" xfId="0" applyFont="1" applyBorder="1" applyAlignment="1">
      <alignment horizontal="center" vertical="center"/>
    </xf>
    <xf numFmtId="0" fontId="28" fillId="0" borderId="3" xfId="0" applyFont="1" applyBorder="1" applyAlignment="1">
      <alignment horizontal="center" vertical="center"/>
    </xf>
    <xf numFmtId="0" fontId="30" fillId="2" borderId="1" xfId="0" applyFont="1" applyFill="1" applyBorder="1" applyAlignment="1">
      <alignment vertical="top" wrapText="1"/>
    </xf>
    <xf numFmtId="0" fontId="17" fillId="0" borderId="4" xfId="0" applyFont="1" applyBorder="1" applyAlignment="1">
      <alignment vertical="top"/>
    </xf>
    <xf numFmtId="0" fontId="18" fillId="2" borderId="4" xfId="0" applyFont="1" applyFill="1" applyBorder="1" applyAlignment="1">
      <alignment horizontal="left" vertical="top" wrapText="1"/>
    </xf>
    <xf numFmtId="49" fontId="17" fillId="2" borderId="4" xfId="0" applyNumberFormat="1" applyFont="1" applyFill="1" applyBorder="1" applyAlignment="1">
      <alignment horizontal="left" vertical="top" wrapText="1"/>
    </xf>
    <xf numFmtId="9" fontId="17" fillId="2" borderId="4" xfId="0" applyNumberFormat="1" applyFont="1" applyFill="1" applyBorder="1" applyAlignment="1">
      <alignment horizontal="left" vertical="top" wrapText="1"/>
    </xf>
    <xf numFmtId="0" fontId="28" fillId="0" borderId="4" xfId="0" applyFont="1" applyBorder="1" applyAlignment="1">
      <alignment horizontal="center" vertical="top"/>
    </xf>
    <xf numFmtId="0" fontId="17" fillId="2" borderId="4" xfId="0" applyFont="1" applyFill="1" applyBorder="1" applyAlignment="1">
      <alignment horizontal="left" vertical="top" wrapText="1"/>
    </xf>
    <xf numFmtId="9" fontId="17" fillId="2" borderId="4" xfId="0" applyNumberFormat="1" applyFont="1" applyFill="1" applyBorder="1" applyAlignment="1">
      <alignment horizontal="center" vertical="top" wrapText="1"/>
    </xf>
    <xf numFmtId="9" fontId="17" fillId="2" borderId="3" xfId="0" applyNumberFormat="1" applyFont="1" applyFill="1" applyBorder="1" applyAlignment="1">
      <alignment horizontal="left" vertical="top" wrapText="1"/>
    </xf>
    <xf numFmtId="0" fontId="16" fillId="0" borderId="4" xfId="0" applyFont="1" applyBorder="1" applyAlignment="1">
      <alignment horizontal="center" vertical="top"/>
    </xf>
    <xf numFmtId="9" fontId="15" fillId="0" borderId="4" xfId="0" applyNumberFormat="1" applyFont="1" applyBorder="1" applyAlignment="1">
      <alignment vertical="top" wrapText="1"/>
    </xf>
    <xf numFmtId="9" fontId="15" fillId="0" borderId="4" xfId="0" applyNumberFormat="1" applyFont="1" applyBorder="1" applyAlignment="1">
      <alignment vertical="top"/>
    </xf>
    <xf numFmtId="0" fontId="33" fillId="0" borderId="0" xfId="0" applyFont="1" applyAlignment="1">
      <alignment vertical="top"/>
    </xf>
    <xf numFmtId="0" fontId="0" fillId="0" borderId="0" xfId="0" applyAlignment="1">
      <alignment vertical="top"/>
    </xf>
    <xf numFmtId="0" fontId="27" fillId="0" borderId="4" xfId="1" applyNumberFormat="1" applyFont="1" applyBorder="1" applyAlignment="1">
      <alignment horizontal="center" vertical="center" wrapText="1"/>
    </xf>
    <xf numFmtId="0" fontId="34" fillId="0" borderId="0" xfId="0" applyFont="1" applyAlignment="1">
      <alignment horizontal="justify" vertical="top"/>
    </xf>
    <xf numFmtId="0" fontId="26" fillId="0" borderId="0" xfId="0" applyFont="1" applyAlignment="1">
      <alignment horizontal="center" vertical="top" wrapText="1"/>
    </xf>
    <xf numFmtId="0" fontId="28" fillId="0" borderId="0" xfId="0" applyFont="1" applyAlignment="1">
      <alignment horizontal="center" vertical="top"/>
    </xf>
    <xf numFmtId="0" fontId="29" fillId="0" borderId="0" xfId="0" applyFont="1" applyAlignment="1">
      <alignment horizontal="center" vertical="top"/>
    </xf>
    <xf numFmtId="0" fontId="35" fillId="0" borderId="0" xfId="0" applyFont="1" applyAlignment="1">
      <alignment vertical="center"/>
    </xf>
    <xf numFmtId="0" fontId="0" fillId="2" borderId="0" xfId="0" applyFill="1"/>
    <xf numFmtId="0" fontId="0" fillId="0" borderId="0" xfId="0" applyAlignment="1">
      <alignment horizontal="left"/>
    </xf>
    <xf numFmtId="0" fontId="37" fillId="0" borderId="4" xfId="0" applyFont="1" applyBorder="1" applyAlignment="1">
      <alignment horizontal="center" vertical="center" wrapText="1"/>
    </xf>
    <xf numFmtId="0" fontId="13" fillId="2" borderId="1" xfId="0" applyFont="1" applyFill="1" applyBorder="1" applyAlignment="1">
      <alignment vertical="center"/>
    </xf>
    <xf numFmtId="0" fontId="13" fillId="2" borderId="3" xfId="0" applyFont="1" applyFill="1" applyBorder="1" applyAlignment="1">
      <alignment vertical="center" wrapText="1"/>
    </xf>
    <xf numFmtId="0" fontId="37" fillId="2" borderId="4" xfId="0" applyFont="1" applyFill="1" applyBorder="1" applyAlignment="1">
      <alignment vertical="center" wrapText="1"/>
    </xf>
    <xf numFmtId="0" fontId="37" fillId="2" borderId="4" xfId="0" applyFont="1" applyFill="1" applyBorder="1" applyAlignment="1">
      <alignment horizontal="left" vertical="center" wrapText="1"/>
    </xf>
    <xf numFmtId="0" fontId="28" fillId="2" borderId="4" xfId="0" applyFont="1" applyFill="1" applyBorder="1" applyAlignment="1">
      <alignment vertical="center"/>
    </xf>
    <xf numFmtId="0" fontId="37" fillId="0" borderId="4" xfId="0" applyFont="1" applyBorder="1" applyAlignment="1">
      <alignment vertical="top" wrapText="1"/>
    </xf>
    <xf numFmtId="0" fontId="37" fillId="0" borderId="4" xfId="0" applyFont="1" applyBorder="1" applyAlignment="1">
      <alignment horizontal="left" vertical="top" wrapText="1"/>
    </xf>
    <xf numFmtId="0" fontId="38" fillId="0" borderId="4" xfId="0" applyFont="1" applyBorder="1" applyAlignment="1">
      <alignment vertical="top" wrapText="1"/>
    </xf>
    <xf numFmtId="0" fontId="38" fillId="0" borderId="4" xfId="0" applyFont="1" applyBorder="1" applyAlignment="1">
      <alignment horizontal="left" vertical="top" wrapText="1"/>
    </xf>
    <xf numFmtId="0" fontId="37" fillId="0" borderId="4" xfId="0" applyFont="1" applyBorder="1" applyAlignment="1">
      <alignment vertical="top"/>
    </xf>
    <xf numFmtId="0" fontId="37" fillId="2" borderId="4" xfId="0" applyFont="1" applyFill="1" applyBorder="1" applyAlignment="1">
      <alignment horizontal="left" vertical="top" wrapText="1"/>
    </xf>
    <xf numFmtId="0" fontId="28" fillId="0" borderId="4" xfId="0" applyFont="1" applyBorder="1" applyAlignment="1">
      <alignment vertical="top" wrapText="1"/>
    </xf>
    <xf numFmtId="0" fontId="28" fillId="0" borderId="4" xfId="0" applyFont="1" applyBorder="1" applyAlignment="1">
      <alignment horizontal="left" vertical="top" wrapText="1"/>
    </xf>
    <xf numFmtId="0" fontId="37" fillId="0" borderId="5" xfId="0" applyFont="1" applyBorder="1" applyAlignment="1">
      <alignment vertical="top" wrapText="1"/>
    </xf>
    <xf numFmtId="0" fontId="28" fillId="0" borderId="1" xfId="0" applyFont="1" applyBorder="1" applyAlignment="1">
      <alignment horizontal="left" vertical="top" wrapText="1"/>
    </xf>
    <xf numFmtId="0" fontId="13" fillId="0" borderId="5" xfId="0" applyFont="1" applyBorder="1" applyAlignment="1">
      <alignment vertical="top"/>
    </xf>
    <xf numFmtId="0" fontId="37" fillId="0" borderId="1" xfId="0" applyFont="1" applyBorder="1" applyAlignment="1">
      <alignment horizontal="left" vertical="top" wrapText="1"/>
    </xf>
    <xf numFmtId="0" fontId="13" fillId="0" borderId="4" xfId="0" applyFont="1" applyBorder="1" applyAlignment="1">
      <alignment vertical="top"/>
    </xf>
    <xf numFmtId="0" fontId="28" fillId="0" borderId="10" xfId="0" applyFont="1" applyBorder="1" applyAlignment="1">
      <alignment horizontal="center" vertical="top"/>
    </xf>
    <xf numFmtId="0" fontId="13" fillId="0" borderId="1" xfId="0" applyFont="1" applyBorder="1" applyAlignment="1">
      <alignment horizontal="left" vertical="top" wrapText="1"/>
    </xf>
    <xf numFmtId="0" fontId="13" fillId="0" borderId="4" xfId="0" applyFont="1" applyBorder="1" applyAlignment="1">
      <alignment horizontal="left" vertical="top" wrapText="1"/>
    </xf>
    <xf numFmtId="0" fontId="37" fillId="2" borderId="4" xfId="0" applyFont="1" applyFill="1" applyBorder="1" applyAlignment="1">
      <alignment vertical="top" wrapText="1"/>
    </xf>
    <xf numFmtId="0" fontId="40" fillId="0" borderId="4" xfId="0" applyFont="1" applyBorder="1" applyAlignment="1">
      <alignment vertical="top"/>
    </xf>
    <xf numFmtId="0" fontId="40" fillId="0" borderId="1" xfId="0" applyFont="1" applyBorder="1" applyAlignment="1">
      <alignment vertical="top"/>
    </xf>
    <xf numFmtId="0" fontId="38" fillId="0" borderId="2" xfId="0" applyFont="1" applyBorder="1" applyAlignment="1">
      <alignment vertical="top" wrapText="1"/>
    </xf>
    <xf numFmtId="0" fontId="38" fillId="0" borderId="2" xfId="0" applyFont="1" applyBorder="1" applyAlignment="1">
      <alignment horizontal="left" vertical="top" wrapText="1"/>
    </xf>
    <xf numFmtId="0" fontId="37" fillId="2" borderId="11" xfId="0" applyFont="1" applyFill="1" applyBorder="1" applyAlignment="1">
      <alignment horizontal="left" vertical="top" wrapText="1"/>
    </xf>
    <xf numFmtId="0" fontId="28" fillId="2" borderId="4" xfId="0" applyFont="1" applyFill="1" applyBorder="1" applyAlignment="1">
      <alignment horizontal="left" vertical="center" wrapText="1"/>
    </xf>
    <xf numFmtId="0" fontId="37" fillId="2" borderId="10" xfId="0" applyFont="1" applyFill="1" applyBorder="1" applyAlignment="1">
      <alignment horizontal="center" vertical="center" wrapText="1"/>
    </xf>
    <xf numFmtId="0" fontId="13" fillId="2" borderId="8" xfId="0" applyFont="1" applyFill="1" applyBorder="1" applyAlignment="1">
      <alignment horizontal="left" vertical="top" wrapText="1"/>
    </xf>
    <xf numFmtId="0" fontId="28" fillId="2" borderId="2" xfId="0" applyFont="1" applyFill="1" applyBorder="1" applyAlignment="1">
      <alignment horizontal="left" vertical="center" wrapText="1"/>
    </xf>
    <xf numFmtId="0" fontId="37" fillId="2" borderId="13" xfId="0" applyFont="1" applyFill="1" applyBorder="1" applyAlignment="1">
      <alignment horizontal="left" vertical="top" wrapText="1"/>
    </xf>
    <xf numFmtId="0" fontId="37" fillId="2" borderId="9" xfId="0" applyFont="1" applyFill="1" applyBorder="1" applyAlignment="1">
      <alignment horizontal="center" vertical="center" wrapText="1"/>
    </xf>
    <xf numFmtId="0" fontId="41" fillId="0" borderId="0" xfId="0" applyFont="1" applyAlignment="1">
      <alignment vertical="center" wrapText="1"/>
    </xf>
    <xf numFmtId="0" fontId="42" fillId="0" borderId="0" xfId="0" applyFont="1" applyAlignment="1">
      <alignment horizontal="left" vertical="center"/>
    </xf>
    <xf numFmtId="0" fontId="43" fillId="0" borderId="0" xfId="5" applyFont="1"/>
    <xf numFmtId="0" fontId="43" fillId="0" borderId="0" xfId="5" applyFont="1" applyAlignment="1">
      <alignment horizontal="center"/>
    </xf>
    <xf numFmtId="0" fontId="37" fillId="0" borderId="4" xfId="0" quotePrefix="1" applyFont="1" applyBorder="1" applyAlignment="1">
      <alignment horizontal="center" vertical="center" wrapText="1"/>
    </xf>
    <xf numFmtId="0" fontId="28" fillId="0" borderId="10" xfId="0" applyFont="1" applyBorder="1" applyAlignment="1">
      <alignment horizontal="center" vertical="center"/>
    </xf>
    <xf numFmtId="0" fontId="28" fillId="0" borderId="0" xfId="0" applyFont="1" applyAlignment="1">
      <alignment vertical="center"/>
    </xf>
    <xf numFmtId="0" fontId="28" fillId="0" borderId="4" xfId="0" applyFont="1" applyBorder="1" applyAlignment="1">
      <alignment horizontal="center" vertical="center" wrapText="1"/>
    </xf>
    <xf numFmtId="0" fontId="0" fillId="0" borderId="0" xfId="0" applyAlignment="1">
      <alignment vertical="center"/>
    </xf>
    <xf numFmtId="0" fontId="37" fillId="0" borderId="4" xfId="0" applyFont="1" applyBorder="1" applyAlignment="1">
      <alignment horizontal="center" vertical="center"/>
    </xf>
    <xf numFmtId="0" fontId="38" fillId="0" borderId="1" xfId="0" applyFont="1" applyBorder="1" applyAlignment="1">
      <alignment horizontal="left" vertical="top" wrapText="1"/>
    </xf>
    <xf numFmtId="0" fontId="13" fillId="0" borderId="0" xfId="0" applyFont="1" applyAlignment="1">
      <alignment vertical="top"/>
    </xf>
    <xf numFmtId="0" fontId="14" fillId="0" borderId="0" xfId="0" applyFont="1" applyAlignment="1">
      <alignment vertical="top"/>
    </xf>
    <xf numFmtId="0" fontId="52" fillId="0" borderId="0" xfId="0" applyFont="1" applyAlignment="1">
      <alignment vertical="top"/>
    </xf>
    <xf numFmtId="2" fontId="0" fillId="0" borderId="0" xfId="0" applyNumberFormat="1"/>
    <xf numFmtId="2" fontId="50" fillId="0" borderId="0" xfId="0" applyNumberFormat="1" applyFont="1" applyAlignment="1">
      <alignment vertical="top"/>
    </xf>
    <xf numFmtId="2" fontId="51" fillId="0" borderId="0" xfId="0" applyNumberFormat="1" applyFont="1" applyAlignment="1">
      <alignment vertical="top"/>
    </xf>
    <xf numFmtId="1" fontId="26" fillId="0" borderId="0" xfId="0" applyNumberFormat="1" applyFont="1" applyAlignment="1">
      <alignment horizontal="center" vertical="top" wrapText="1"/>
    </xf>
    <xf numFmtId="1" fontId="29" fillId="0" borderId="0" xfId="0" applyNumberFormat="1" applyFont="1" applyAlignment="1">
      <alignment horizontal="center" vertical="top"/>
    </xf>
    <xf numFmtId="1" fontId="33" fillId="0" borderId="0" xfId="0" applyNumberFormat="1" applyFont="1" applyAlignment="1">
      <alignment horizontal="center" vertical="top"/>
    </xf>
    <xf numFmtId="1" fontId="35" fillId="0" borderId="0" xfId="0" applyNumberFormat="1" applyFont="1" applyAlignment="1">
      <alignment horizontal="center" vertical="center"/>
    </xf>
    <xf numFmtId="1" fontId="0" fillId="0" borderId="0" xfId="0" applyNumberFormat="1" applyAlignment="1">
      <alignment horizontal="center"/>
    </xf>
    <xf numFmtId="0" fontId="30" fillId="2" borderId="4" xfId="0" applyFont="1" applyFill="1" applyBorder="1" applyAlignment="1">
      <alignment vertical="top" wrapText="1"/>
    </xf>
    <xf numFmtId="0" fontId="53" fillId="2" borderId="1" xfId="0" applyFont="1" applyFill="1" applyBorder="1" applyAlignment="1">
      <alignment vertical="top" wrapText="1"/>
    </xf>
    <xf numFmtId="0" fontId="57" fillId="0" borderId="0" xfId="6" applyFont="1"/>
    <xf numFmtId="0" fontId="57" fillId="0" borderId="0" xfId="6" applyFont="1" applyAlignment="1">
      <alignment horizontal="left"/>
    </xf>
    <xf numFmtId="0" fontId="57" fillId="0" borderId="0" xfId="6" applyFont="1" applyAlignment="1">
      <alignment vertical="top"/>
    </xf>
    <xf numFmtId="9" fontId="57" fillId="0" borderId="0" xfId="7" applyFont="1" applyAlignment="1">
      <alignment horizontal="center"/>
    </xf>
    <xf numFmtId="0" fontId="57" fillId="0" borderId="0" xfId="6" applyFont="1" applyAlignment="1">
      <alignment horizontal="center"/>
    </xf>
    <xf numFmtId="0" fontId="57" fillId="0" borderId="0" xfId="6" applyFont="1" applyAlignment="1">
      <alignment wrapText="1"/>
    </xf>
    <xf numFmtId="9" fontId="57" fillId="0" borderId="0" xfId="7" applyFont="1" applyAlignment="1">
      <alignment horizontal="left"/>
    </xf>
    <xf numFmtId="0" fontId="57" fillId="0" borderId="0" xfId="6" applyFont="1" applyAlignment="1">
      <alignment horizontal="left" wrapText="1"/>
    </xf>
    <xf numFmtId="0" fontId="57" fillId="0" borderId="0" xfId="6" applyFont="1" applyAlignment="1">
      <alignment horizontal="left" vertical="top"/>
    </xf>
    <xf numFmtId="0" fontId="57" fillId="0" borderId="4" xfId="6" applyFont="1" applyBorder="1" applyAlignment="1">
      <alignment horizontal="left"/>
    </xf>
    <xf numFmtId="0" fontId="57" fillId="0" borderId="4" xfId="6" applyFont="1" applyBorder="1" applyAlignment="1">
      <alignment horizontal="center" vertical="center" wrapText="1"/>
    </xf>
    <xf numFmtId="0" fontId="57" fillId="0" borderId="4" xfId="6" applyFont="1" applyBorder="1" applyAlignment="1">
      <alignment vertical="center" wrapText="1"/>
    </xf>
    <xf numFmtId="0" fontId="57" fillId="0" borderId="4" xfId="6" applyFont="1" applyBorder="1" applyAlignment="1">
      <alignment horizontal="center" vertical="center"/>
    </xf>
    <xf numFmtId="0" fontId="58" fillId="4" borderId="7" xfId="6" applyFont="1" applyFill="1" applyBorder="1" applyAlignment="1">
      <alignment horizontal="center" vertical="center"/>
    </xf>
    <xf numFmtId="0" fontId="57" fillId="2" borderId="4" xfId="6" applyFont="1" applyFill="1" applyBorder="1" applyAlignment="1">
      <alignment horizontal="left" vertical="center" wrapText="1"/>
    </xf>
    <xf numFmtId="0" fontId="57" fillId="0" borderId="4" xfId="6" applyFont="1" applyBorder="1" applyAlignment="1">
      <alignment horizontal="left" vertical="center" wrapText="1"/>
    </xf>
    <xf numFmtId="9" fontId="19" fillId="0" borderId="4" xfId="6" applyNumberFormat="1" applyFont="1" applyBorder="1" applyAlignment="1">
      <alignment horizontal="center" vertical="center"/>
    </xf>
    <xf numFmtId="0" fontId="19" fillId="0" borderId="4" xfId="6" applyFont="1" applyBorder="1" applyAlignment="1">
      <alignment horizontal="center" vertical="center"/>
    </xf>
    <xf numFmtId="0" fontId="19" fillId="0" borderId="4" xfId="6" applyFont="1" applyBorder="1" applyAlignment="1">
      <alignment horizontal="left" vertical="center" wrapText="1"/>
    </xf>
    <xf numFmtId="0" fontId="57" fillId="2" borderId="4" xfId="6" applyFont="1" applyFill="1" applyBorder="1" applyAlignment="1">
      <alignment horizontal="center" vertical="center" wrapText="1"/>
    </xf>
    <xf numFmtId="0" fontId="58" fillId="0" borderId="4" xfId="6" applyFont="1" applyBorder="1" applyAlignment="1">
      <alignment horizontal="center" vertical="top" wrapText="1"/>
    </xf>
    <xf numFmtId="1" fontId="58" fillId="0" borderId="8" xfId="7" applyNumberFormat="1" applyFont="1" applyFill="1" applyBorder="1" applyAlignment="1">
      <alignment horizontal="center" vertical="top" wrapText="1"/>
    </xf>
    <xf numFmtId="0" fontId="58" fillId="0" borderId="7" xfId="6" applyFont="1" applyBorder="1" applyAlignment="1">
      <alignment horizontal="center" vertical="top" wrapText="1"/>
    </xf>
    <xf numFmtId="0" fontId="58" fillId="0" borderId="10" xfId="6" applyFont="1" applyBorder="1" applyAlignment="1">
      <alignment horizontal="center" vertical="top" wrapText="1"/>
    </xf>
    <xf numFmtId="0" fontId="58" fillId="0" borderId="4" xfId="6" applyFont="1" applyBorder="1" applyAlignment="1">
      <alignment horizontal="center" vertical="center" wrapText="1"/>
    </xf>
    <xf numFmtId="9" fontId="58" fillId="0" borderId="8" xfId="7" applyFont="1" applyFill="1" applyBorder="1" applyAlignment="1">
      <alignment horizontal="center" vertical="center" wrapText="1"/>
    </xf>
    <xf numFmtId="0" fontId="58" fillId="0" borderId="7" xfId="6" applyFont="1" applyBorder="1" applyAlignment="1">
      <alignment horizontal="center" vertical="center" wrapText="1"/>
    </xf>
    <xf numFmtId="0" fontId="59" fillId="0" borderId="0" xfId="6" applyFont="1" applyAlignment="1">
      <alignment wrapText="1"/>
    </xf>
    <xf numFmtId="0" fontId="59" fillId="0" borderId="0" xfId="6" applyFont="1" applyAlignment="1">
      <alignment horizontal="center" wrapText="1"/>
    </xf>
    <xf numFmtId="0" fontId="59" fillId="0" borderId="0" xfId="6" applyFont="1" applyAlignment="1">
      <alignment horizontal="left" wrapText="1"/>
    </xf>
    <xf numFmtId="0" fontId="59" fillId="0" borderId="0" xfId="6" applyFont="1" applyAlignment="1">
      <alignment horizontal="center" vertical="top" wrapText="1"/>
    </xf>
    <xf numFmtId="0" fontId="57" fillId="2" borderId="4" xfId="6" applyFont="1" applyFill="1" applyBorder="1" applyAlignment="1">
      <alignment horizontal="center" vertical="center"/>
    </xf>
    <xf numFmtId="0" fontId="57" fillId="2" borderId="10" xfId="6" applyFont="1" applyFill="1" applyBorder="1" applyAlignment="1">
      <alignment horizontal="center" vertical="center"/>
    </xf>
    <xf numFmtId="1" fontId="59" fillId="0" borderId="0" xfId="6" applyNumberFormat="1" applyFont="1" applyAlignment="1">
      <alignment horizontal="center" wrapText="1"/>
    </xf>
    <xf numFmtId="1" fontId="58" fillId="0" borderId="1" xfId="6" applyNumberFormat="1" applyFont="1" applyBorder="1" applyAlignment="1">
      <alignment horizontal="center" vertical="center" wrapText="1"/>
    </xf>
    <xf numFmtId="1" fontId="57" fillId="0" borderId="0" xfId="6" applyNumberFormat="1" applyFont="1" applyAlignment="1">
      <alignment horizontal="center"/>
    </xf>
    <xf numFmtId="0" fontId="57" fillId="0" borderId="0" xfId="6" applyFont="1" applyAlignment="1">
      <alignment vertical="center"/>
    </xf>
    <xf numFmtId="0" fontId="57" fillId="0" borderId="4" xfId="6" applyFont="1" applyBorder="1" applyAlignment="1">
      <alignment horizontal="left" vertical="center"/>
    </xf>
    <xf numFmtId="0" fontId="57" fillId="2" borderId="0" xfId="6" applyFont="1" applyFill="1" applyAlignment="1">
      <alignment vertical="center"/>
    </xf>
    <xf numFmtId="0" fontId="57" fillId="0" borderId="3" xfId="6" applyFont="1" applyBorder="1" applyAlignment="1">
      <alignment vertical="center"/>
    </xf>
    <xf numFmtId="0" fontId="57" fillId="0" borderId="4" xfId="6" applyFont="1" applyBorder="1" applyAlignment="1">
      <alignment vertical="center"/>
    </xf>
    <xf numFmtId="0" fontId="57" fillId="0" borderId="10" xfId="6" applyFont="1" applyBorder="1" applyAlignment="1">
      <alignment horizontal="left" vertical="center"/>
    </xf>
    <xf numFmtId="0" fontId="57" fillId="4" borderId="0" xfId="6" applyFont="1" applyFill="1" applyAlignment="1">
      <alignment vertical="center"/>
    </xf>
    <xf numFmtId="0" fontId="57" fillId="6" borderId="0" xfId="6" applyFont="1" applyFill="1" applyAlignment="1">
      <alignment vertical="center"/>
    </xf>
    <xf numFmtId="1" fontId="19" fillId="2" borderId="4" xfId="7" applyNumberFormat="1" applyFont="1" applyFill="1" applyBorder="1" applyAlignment="1" applyProtection="1">
      <alignment horizontal="center" vertical="center"/>
    </xf>
    <xf numFmtId="0" fontId="57" fillId="2" borderId="12" xfId="6" applyFont="1" applyFill="1" applyBorder="1" applyAlignment="1">
      <alignment vertical="center"/>
    </xf>
    <xf numFmtId="0" fontId="58" fillId="4" borderId="5" xfId="6" applyFont="1" applyFill="1" applyBorder="1" applyAlignment="1">
      <alignment horizontal="center" vertical="center"/>
    </xf>
    <xf numFmtId="1" fontId="58" fillId="4" borderId="7" xfId="6" applyNumberFormat="1" applyFont="1" applyFill="1" applyBorder="1" applyAlignment="1">
      <alignment horizontal="center" vertical="center"/>
    </xf>
    <xf numFmtId="9" fontId="0" fillId="0" borderId="0" xfId="1" applyFont="1"/>
    <xf numFmtId="9" fontId="0" fillId="0" borderId="0" xfId="0" applyNumberFormat="1"/>
    <xf numFmtId="0" fontId="57" fillId="0" borderId="12" xfId="6" applyFont="1" applyBorder="1" applyAlignment="1">
      <alignment vertical="center"/>
    </xf>
    <xf numFmtId="164" fontId="27" fillId="0" borderId="2" xfId="0" applyNumberFormat="1" applyFont="1" applyBorder="1" applyAlignment="1">
      <alignment horizontal="center" vertical="center" wrapText="1"/>
    </xf>
    <xf numFmtId="0" fontId="28" fillId="0" borderId="11" xfId="0" applyFont="1" applyBorder="1" applyAlignment="1">
      <alignment horizontal="center" vertical="top"/>
    </xf>
    <xf numFmtId="0" fontId="37" fillId="2" borderId="11" xfId="0" applyFont="1" applyFill="1" applyBorder="1" applyAlignment="1">
      <alignment horizontal="center" vertical="center" wrapText="1"/>
    </xf>
    <xf numFmtId="0" fontId="58" fillId="0" borderId="15" xfId="6" applyFont="1" applyBorder="1" applyAlignment="1">
      <alignment horizontal="center" vertical="center" wrapText="1"/>
    </xf>
    <xf numFmtId="0" fontId="14" fillId="0" borderId="4" xfId="0" applyFont="1" applyBorder="1" applyAlignment="1">
      <alignment vertical="top" wrapText="1"/>
    </xf>
    <xf numFmtId="0" fontId="13" fillId="13" borderId="4" xfId="0" applyFont="1" applyFill="1" applyBorder="1" applyAlignment="1">
      <alignment vertical="top"/>
    </xf>
    <xf numFmtId="0" fontId="13" fillId="13" borderId="4" xfId="0" applyFont="1" applyFill="1" applyBorder="1" applyAlignment="1">
      <alignment horizontal="left" vertical="top"/>
    </xf>
    <xf numFmtId="0" fontId="37" fillId="13" borderId="4" xfId="0" applyFont="1" applyFill="1" applyBorder="1" applyAlignment="1">
      <alignment horizontal="left" vertical="top"/>
    </xf>
    <xf numFmtId="0" fontId="28" fillId="13" borderId="4" xfId="0" applyFont="1" applyFill="1" applyBorder="1" applyAlignment="1">
      <alignment horizontal="center" vertical="center" wrapText="1"/>
    </xf>
    <xf numFmtId="0" fontId="37" fillId="13" borderId="4" xfId="0" applyFont="1" applyFill="1" applyBorder="1" applyAlignment="1">
      <alignment vertical="top"/>
    </xf>
    <xf numFmtId="1" fontId="58" fillId="0" borderId="4" xfId="7" applyNumberFormat="1" applyFont="1" applyFill="1" applyBorder="1" applyAlignment="1">
      <alignment horizontal="center" vertical="top" wrapText="1"/>
    </xf>
    <xf numFmtId="0" fontId="15" fillId="0" borderId="4" xfId="0" applyFont="1" applyBorder="1" applyAlignment="1">
      <alignment horizontal="left" vertical="top" wrapText="1"/>
    </xf>
    <xf numFmtId="0" fontId="37" fillId="2" borderId="4" xfId="0" applyFont="1" applyFill="1" applyBorder="1" applyAlignment="1">
      <alignment horizontal="center" vertical="center" wrapText="1"/>
    </xf>
    <xf numFmtId="0" fontId="28" fillId="0" borderId="2" xfId="0" applyFont="1" applyBorder="1" applyAlignment="1">
      <alignment wrapText="1"/>
    </xf>
    <xf numFmtId="0" fontId="26" fillId="0" borderId="0" xfId="0" applyFont="1" applyAlignment="1">
      <alignment wrapText="1"/>
    </xf>
    <xf numFmtId="0" fontId="14" fillId="2" borderId="4" xfId="0" applyFont="1" applyFill="1" applyBorder="1" applyAlignment="1">
      <alignment horizontal="left" vertical="top" wrapText="1"/>
    </xf>
    <xf numFmtId="0" fontId="14" fillId="2" borderId="10" xfId="0" applyFont="1" applyFill="1" applyBorder="1" applyAlignment="1">
      <alignment horizontal="left" vertical="top" wrapText="1"/>
    </xf>
    <xf numFmtId="0" fontId="17" fillId="2" borderId="4" xfId="0" applyFont="1" applyFill="1" applyBorder="1" applyAlignment="1">
      <alignment horizontal="left" vertical="center" wrapText="1"/>
    </xf>
    <xf numFmtId="0" fontId="15" fillId="0" borderId="4" xfId="0" applyFont="1" applyBorder="1" applyAlignment="1">
      <alignment horizontal="center" vertical="center" wrapText="1"/>
    </xf>
    <xf numFmtId="0" fontId="37" fillId="17" borderId="4" xfId="0" applyFont="1" applyFill="1" applyBorder="1" applyAlignment="1">
      <alignment vertical="top"/>
    </xf>
    <xf numFmtId="0" fontId="13" fillId="17" borderId="4" xfId="0" applyFont="1" applyFill="1" applyBorder="1" applyAlignment="1">
      <alignment vertical="top"/>
    </xf>
    <xf numFmtId="0" fontId="13" fillId="17" borderId="4" xfId="0" applyFont="1" applyFill="1" applyBorder="1" applyAlignment="1">
      <alignment horizontal="left" vertical="top"/>
    </xf>
    <xf numFmtId="0" fontId="37" fillId="17" borderId="4" xfId="0" applyFont="1" applyFill="1" applyBorder="1" applyAlignment="1">
      <alignment horizontal="left" vertical="top"/>
    </xf>
    <xf numFmtId="0" fontId="28" fillId="17" borderId="4" xfId="0" applyFont="1" applyFill="1" applyBorder="1" applyAlignment="1">
      <alignment horizontal="center" vertical="center" wrapText="1"/>
    </xf>
    <xf numFmtId="0" fontId="19" fillId="0" borderId="4" xfId="6" applyFont="1" applyBorder="1" applyAlignment="1">
      <alignment horizontal="center" vertical="top"/>
    </xf>
    <xf numFmtId="0" fontId="69" fillId="0" borderId="4" xfId="5" applyFont="1" applyBorder="1" applyAlignment="1">
      <alignment horizontal="center"/>
    </xf>
    <xf numFmtId="0" fontId="69" fillId="0" borderId="4" xfId="5" applyFont="1" applyBorder="1"/>
    <xf numFmtId="0" fontId="69" fillId="0" borderId="5" xfId="5" applyFont="1" applyBorder="1"/>
    <xf numFmtId="0" fontId="69" fillId="0" borderId="12" xfId="5" applyFont="1" applyBorder="1"/>
    <xf numFmtId="0" fontId="69" fillId="0" borderId="8" xfId="5" applyFont="1" applyBorder="1"/>
    <xf numFmtId="0" fontId="70" fillId="11" borderId="4" xfId="0" applyFont="1" applyFill="1" applyBorder="1" applyAlignment="1">
      <alignment vertical="top"/>
    </xf>
    <xf numFmtId="0" fontId="70" fillId="17" borderId="4" xfId="0" applyFont="1" applyFill="1" applyBorder="1" applyAlignment="1">
      <alignment vertical="top"/>
    </xf>
    <xf numFmtId="0" fontId="19" fillId="0" borderId="14" xfId="6" applyFont="1" applyBorder="1" applyAlignment="1">
      <alignment horizontal="left"/>
    </xf>
    <xf numFmtId="0" fontId="19" fillId="0" borderId="14" xfId="6" applyFont="1" applyBorder="1" applyAlignment="1">
      <alignment horizontal="center"/>
    </xf>
    <xf numFmtId="1" fontId="19" fillId="0" borderId="14" xfId="6" applyNumberFormat="1" applyFont="1" applyBorder="1" applyAlignment="1">
      <alignment horizontal="center"/>
    </xf>
    <xf numFmtId="0" fontId="19" fillId="0" borderId="6" xfId="6" applyFont="1" applyBorder="1" applyAlignment="1">
      <alignment horizontal="center"/>
    </xf>
    <xf numFmtId="0" fontId="19" fillId="0" borderId="0" xfId="6" applyFont="1" applyAlignment="1">
      <alignment horizontal="left"/>
    </xf>
    <xf numFmtId="0" fontId="19" fillId="0" borderId="0" xfId="6" applyFont="1" applyAlignment="1">
      <alignment horizontal="center"/>
    </xf>
    <xf numFmtId="1" fontId="19" fillId="0" borderId="0" xfId="6" applyNumberFormat="1" applyFont="1" applyAlignment="1">
      <alignment horizontal="center"/>
    </xf>
    <xf numFmtId="0" fontId="19" fillId="0" borderId="16" xfId="6" applyFont="1" applyBorder="1" applyAlignment="1">
      <alignment horizontal="center"/>
    </xf>
    <xf numFmtId="0" fontId="69" fillId="0" borderId="13" xfId="5" applyFont="1" applyBorder="1"/>
    <xf numFmtId="0" fontId="56" fillId="0" borderId="13" xfId="0" applyFont="1" applyBorder="1" applyAlignment="1">
      <alignment horizontal="left"/>
    </xf>
    <xf numFmtId="0" fontId="56" fillId="0" borderId="13" xfId="0" applyFont="1" applyBorder="1"/>
    <xf numFmtId="0" fontId="19" fillId="0" borderId="13" xfId="6" applyFont="1" applyBorder="1" applyAlignment="1">
      <alignment horizontal="center"/>
    </xf>
    <xf numFmtId="1" fontId="19" fillId="0" borderId="13" xfId="6" applyNumberFormat="1" applyFont="1" applyBorder="1" applyAlignment="1">
      <alignment horizontal="center"/>
    </xf>
    <xf numFmtId="0" fontId="19" fillId="0" borderId="9" xfId="6" applyFont="1" applyBorder="1" applyAlignment="1">
      <alignment horizontal="center"/>
    </xf>
    <xf numFmtId="9" fontId="19" fillId="14" borderId="4" xfId="7" applyFont="1" applyFill="1" applyBorder="1" applyAlignment="1">
      <alignment horizontal="left"/>
    </xf>
    <xf numFmtId="9" fontId="19" fillId="16" borderId="4" xfId="7" applyFont="1" applyFill="1" applyBorder="1" applyAlignment="1">
      <alignment horizontal="left"/>
    </xf>
    <xf numFmtId="9" fontId="19" fillId="15" borderId="4" xfId="7" applyFont="1" applyFill="1" applyBorder="1" applyAlignment="1">
      <alignment horizontal="left"/>
    </xf>
    <xf numFmtId="0" fontId="33" fillId="0" borderId="0" xfId="0" applyFont="1"/>
    <xf numFmtId="0" fontId="17" fillId="0" borderId="0" xfId="0" applyFont="1" applyAlignment="1">
      <alignment vertical="top"/>
    </xf>
    <xf numFmtId="0" fontId="18" fillId="0" borderId="0" xfId="0" applyFont="1" applyAlignment="1">
      <alignment vertical="top" wrapText="1"/>
    </xf>
    <xf numFmtId="0" fontId="10" fillId="0" borderId="0" xfId="0" applyFont="1"/>
    <xf numFmtId="0" fontId="19" fillId="0" borderId="4" xfId="6" applyFont="1" applyBorder="1" applyAlignment="1">
      <alignment horizontal="left" vertical="justify" wrapText="1"/>
    </xf>
    <xf numFmtId="0" fontId="19" fillId="0" borderId="4" xfId="6" applyFont="1" applyBorder="1" applyAlignment="1">
      <alignment vertical="justify" wrapText="1"/>
    </xf>
    <xf numFmtId="0" fontId="19" fillId="0" borderId="4" xfId="6" applyFont="1" applyBorder="1" applyAlignment="1">
      <alignment horizontal="left" vertical="center"/>
    </xf>
    <xf numFmtId="0" fontId="57" fillId="12" borderId="13" xfId="6" applyFont="1" applyFill="1" applyBorder="1" applyAlignment="1">
      <alignment horizontal="left"/>
    </xf>
    <xf numFmtId="9" fontId="57" fillId="12" borderId="4" xfId="7" applyFont="1" applyFill="1" applyBorder="1" applyAlignment="1">
      <alignment horizontal="left"/>
    </xf>
    <xf numFmtId="0" fontId="57" fillId="12" borderId="4" xfId="6" applyFont="1" applyFill="1" applyBorder="1" applyAlignment="1">
      <alignment horizontal="left"/>
    </xf>
    <xf numFmtId="0" fontId="57" fillId="12" borderId="4" xfId="6" applyFont="1" applyFill="1" applyBorder="1" applyAlignment="1">
      <alignment horizontal="left" vertical="top"/>
    </xf>
    <xf numFmtId="0" fontId="57" fillId="19" borderId="4" xfId="6" applyFont="1" applyFill="1" applyBorder="1" applyAlignment="1">
      <alignment horizontal="left"/>
    </xf>
    <xf numFmtId="0" fontId="57" fillId="19" borderId="4" xfId="6" applyFont="1" applyFill="1" applyBorder="1" applyAlignment="1">
      <alignment horizontal="left" vertical="top"/>
    </xf>
    <xf numFmtId="9" fontId="57" fillId="0" borderId="4" xfId="7" applyFont="1" applyBorder="1" applyAlignment="1">
      <alignment horizontal="left" vertical="top"/>
    </xf>
    <xf numFmtId="9" fontId="57" fillId="19" borderId="4" xfId="7" applyFont="1" applyFill="1" applyBorder="1" applyAlignment="1">
      <alignment horizontal="left" vertical="top"/>
    </xf>
    <xf numFmtId="0" fontId="13" fillId="19" borderId="1" xfId="0" applyFont="1" applyFill="1" applyBorder="1" applyAlignment="1">
      <alignment vertical="center"/>
    </xf>
    <xf numFmtId="0" fontId="13" fillId="19" borderId="3" xfId="0" applyFont="1" applyFill="1" applyBorder="1" applyAlignment="1">
      <alignment vertical="center"/>
    </xf>
    <xf numFmtId="0" fontId="37" fillId="19" borderId="4" xfId="0" applyFont="1" applyFill="1" applyBorder="1" applyAlignment="1">
      <alignment vertical="center" wrapText="1"/>
    </xf>
    <xf numFmtId="0" fontId="37" fillId="19" borderId="4" xfId="0" applyFont="1" applyFill="1" applyBorder="1" applyAlignment="1">
      <alignment horizontal="left" vertical="center" wrapText="1"/>
    </xf>
    <xf numFmtId="0" fontId="28" fillId="19" borderId="4" xfId="0" applyFont="1" applyFill="1" applyBorder="1" applyAlignment="1">
      <alignment vertical="center"/>
    </xf>
    <xf numFmtId="0" fontId="37" fillId="19" borderId="4" xfId="0" applyFont="1" applyFill="1" applyBorder="1" applyAlignment="1">
      <alignment horizontal="left" vertical="top" wrapText="1"/>
    </xf>
    <xf numFmtId="0" fontId="37" fillId="19" borderId="1" xfId="0" applyFont="1" applyFill="1" applyBorder="1" applyAlignment="1">
      <alignment horizontal="left" vertical="top" wrapText="1"/>
    </xf>
    <xf numFmtId="0" fontId="28" fillId="19" borderId="4" xfId="0" applyFont="1" applyFill="1" applyBorder="1" applyAlignment="1">
      <alignment horizontal="center" vertical="center"/>
    </xf>
    <xf numFmtId="0" fontId="57" fillId="19" borderId="1" xfId="6" applyFont="1" applyFill="1" applyBorder="1" applyAlignment="1">
      <alignment horizontal="left"/>
    </xf>
    <xf numFmtId="0" fontId="57" fillId="19" borderId="2" xfId="6" applyFont="1" applyFill="1" applyBorder="1" applyAlignment="1">
      <alignment horizontal="left"/>
    </xf>
    <xf numFmtId="0" fontId="57" fillId="19" borderId="2" xfId="6" applyFont="1" applyFill="1" applyBorder="1" applyAlignment="1">
      <alignment horizontal="center"/>
    </xf>
    <xf numFmtId="1" fontId="57" fillId="19" borderId="2" xfId="6" applyNumberFormat="1" applyFont="1" applyFill="1" applyBorder="1" applyAlignment="1">
      <alignment horizontal="center"/>
    </xf>
    <xf numFmtId="0" fontId="57" fillId="19" borderId="3" xfId="6" applyFont="1" applyFill="1" applyBorder="1" applyAlignment="1">
      <alignment horizontal="center"/>
    </xf>
    <xf numFmtId="0" fontId="57" fillId="12" borderId="2" xfId="6" applyFont="1" applyFill="1" applyBorder="1" applyAlignment="1">
      <alignment horizontal="center"/>
    </xf>
    <xf numFmtId="1" fontId="57" fillId="12" borderId="2" xfId="6" applyNumberFormat="1" applyFont="1" applyFill="1" applyBorder="1" applyAlignment="1">
      <alignment horizontal="center"/>
    </xf>
    <xf numFmtId="0" fontId="57" fillId="12" borderId="3" xfId="6" applyFont="1" applyFill="1" applyBorder="1" applyAlignment="1">
      <alignment horizontal="center"/>
    </xf>
    <xf numFmtId="0" fontId="15" fillId="0" borderId="4" xfId="0" applyFont="1" applyBorder="1" applyAlignment="1">
      <alignment vertical="top" wrapText="1" readingOrder="1"/>
    </xf>
    <xf numFmtId="0" fontId="15" fillId="0" borderId="4" xfId="0" applyFont="1" applyBorder="1" applyAlignment="1">
      <alignment vertical="top" wrapText="1"/>
    </xf>
    <xf numFmtId="0" fontId="17" fillId="0" borderId="4" xfId="0" applyFont="1" applyBorder="1" applyAlignment="1">
      <alignment vertical="top" wrapText="1"/>
    </xf>
    <xf numFmtId="0" fontId="17" fillId="0" borderId="4" xfId="0" applyFont="1" applyBorder="1" applyAlignment="1">
      <alignment horizontal="left" vertical="top" wrapText="1" readingOrder="1"/>
    </xf>
    <xf numFmtId="9" fontId="17" fillId="2" borderId="4" xfId="0" applyNumberFormat="1" applyFont="1" applyFill="1" applyBorder="1" applyAlignment="1">
      <alignment vertical="top" wrapText="1"/>
    </xf>
    <xf numFmtId="0" fontId="72" fillId="0" borderId="4" xfId="0" applyFont="1" applyBorder="1" applyAlignment="1">
      <alignment horizontal="left" vertical="center" readingOrder="1"/>
    </xf>
    <xf numFmtId="0" fontId="15" fillId="0" borderId="4" xfId="0" applyFont="1" applyBorder="1" applyAlignment="1">
      <alignment horizontal="left" vertical="top" wrapText="1" readingOrder="1"/>
    </xf>
    <xf numFmtId="9" fontId="17" fillId="2" borderId="3" xfId="0" applyNumberFormat="1" applyFont="1" applyFill="1" applyBorder="1" applyAlignment="1">
      <alignment vertical="top" wrapText="1"/>
    </xf>
    <xf numFmtId="9" fontId="17" fillId="18" borderId="4" xfId="0" applyNumberFormat="1" applyFont="1" applyFill="1" applyBorder="1" applyAlignment="1">
      <alignment horizontal="center" vertical="top" wrapText="1"/>
    </xf>
    <xf numFmtId="9" fontId="17" fillId="12" borderId="4" xfId="0" applyNumberFormat="1" applyFont="1" applyFill="1" applyBorder="1" applyAlignment="1">
      <alignment horizontal="center" vertical="top" wrapText="1"/>
    </xf>
    <xf numFmtId="0" fontId="73" fillId="8" borderId="4" xfId="0" applyFont="1" applyFill="1" applyBorder="1" applyAlignment="1">
      <alignment horizontal="center" vertical="top"/>
    </xf>
    <xf numFmtId="0" fontId="17" fillId="5" borderId="3" xfId="0" applyFont="1" applyFill="1" applyBorder="1" applyAlignment="1">
      <alignment horizontal="left" vertical="top" wrapText="1"/>
    </xf>
    <xf numFmtId="0" fontId="34" fillId="5" borderId="4" xfId="0" applyFont="1" applyFill="1" applyBorder="1" applyAlignment="1">
      <alignment horizontal="center"/>
    </xf>
    <xf numFmtId="0" fontId="15" fillId="0" borderId="0" xfId="0" applyFont="1" applyAlignment="1">
      <alignment vertical="top"/>
    </xf>
    <xf numFmtId="0" fontId="32" fillId="0" borderId="0" xfId="0" applyFont="1" applyAlignment="1">
      <alignment vertical="top"/>
    </xf>
    <xf numFmtId="0" fontId="32" fillId="0" borderId="0" xfId="0" applyFont="1" applyAlignment="1">
      <alignment horizontal="center" vertical="top"/>
    </xf>
    <xf numFmtId="0" fontId="73" fillId="7" borderId="4" xfId="0" applyFont="1" applyFill="1" applyBorder="1" applyAlignment="1">
      <alignment vertical="top"/>
    </xf>
    <xf numFmtId="0" fontId="15" fillId="7" borderId="4" xfId="0" applyFont="1" applyFill="1" applyBorder="1" applyAlignment="1">
      <alignment vertical="top"/>
    </xf>
    <xf numFmtId="0" fontId="17" fillId="18" borderId="4" xfId="0" applyFont="1" applyFill="1" applyBorder="1" applyAlignment="1">
      <alignment vertical="center"/>
    </xf>
    <xf numFmtId="0" fontId="30" fillId="18" borderId="1" xfId="0" applyFont="1" applyFill="1" applyBorder="1" applyAlignment="1">
      <alignment vertical="top" wrapText="1"/>
    </xf>
    <xf numFmtId="0" fontId="17" fillId="18" borderId="3" xfId="0" applyFont="1" applyFill="1" applyBorder="1" applyAlignment="1">
      <alignment vertical="top" wrapText="1"/>
    </xf>
    <xf numFmtId="0" fontId="17" fillId="18" borderId="3" xfId="0" applyFont="1" applyFill="1" applyBorder="1" applyAlignment="1">
      <alignment horizontal="left" vertical="top" wrapText="1"/>
    </xf>
    <xf numFmtId="0" fontId="15" fillId="0" borderId="0" xfId="0" applyFont="1" applyAlignment="1">
      <alignment horizontal="center" vertical="top"/>
    </xf>
    <xf numFmtId="0" fontId="15" fillId="18" borderId="4" xfId="0" applyFont="1" applyFill="1" applyBorder="1" applyAlignment="1">
      <alignment vertical="top"/>
    </xf>
    <xf numFmtId="0" fontId="30" fillId="18" borderId="1" xfId="0" applyFont="1" applyFill="1" applyBorder="1" applyAlignment="1">
      <alignment vertical="top"/>
    </xf>
    <xf numFmtId="0" fontId="30" fillId="18" borderId="2" xfId="0" applyFont="1" applyFill="1" applyBorder="1" applyAlignment="1">
      <alignment vertical="top"/>
    </xf>
    <xf numFmtId="0" fontId="15" fillId="18" borderId="4" xfId="0" applyFont="1" applyFill="1" applyBorder="1" applyAlignment="1">
      <alignment horizontal="center" vertical="top"/>
    </xf>
    <xf numFmtId="9" fontId="15" fillId="18" borderId="4" xfId="0" applyNumberFormat="1" applyFont="1" applyFill="1" applyBorder="1" applyAlignment="1">
      <alignment vertical="top"/>
    </xf>
    <xf numFmtId="9" fontId="75" fillId="2" borderId="4" xfId="0" applyNumberFormat="1" applyFont="1" applyFill="1" applyBorder="1" applyAlignment="1">
      <alignment horizontal="left" vertical="top" wrapText="1"/>
    </xf>
    <xf numFmtId="0" fontId="74" fillId="8" borderId="1" xfId="0" applyFont="1" applyFill="1" applyBorder="1" applyAlignment="1">
      <alignment horizontal="left" vertical="top"/>
    </xf>
    <xf numFmtId="0" fontId="74" fillId="8" borderId="2" xfId="0" applyFont="1" applyFill="1" applyBorder="1" applyAlignment="1">
      <alignment horizontal="left" vertical="top"/>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horizontal="center" vertical="top" wrapText="1"/>
    </xf>
    <xf numFmtId="0" fontId="9" fillId="0" borderId="0" xfId="0" applyFont="1"/>
    <xf numFmtId="0" fontId="19" fillId="0" borderId="0" xfId="0" applyFont="1" applyAlignment="1">
      <alignment vertical="top"/>
    </xf>
    <xf numFmtId="0" fontId="21" fillId="0" borderId="4" xfId="0" applyFont="1" applyBorder="1" applyAlignment="1">
      <alignment horizontal="justify" vertical="top"/>
    </xf>
    <xf numFmtId="0" fontId="19" fillId="0" borderId="4" xfId="0" applyFont="1" applyBorder="1" applyAlignment="1">
      <alignment vertical="top"/>
    </xf>
    <xf numFmtId="0" fontId="9" fillId="0" borderId="0" xfId="0" applyFont="1" applyAlignment="1">
      <alignment vertical="top"/>
    </xf>
    <xf numFmtId="0" fontId="15" fillId="2" borderId="4" xfId="0" applyFont="1" applyFill="1" applyBorder="1" applyAlignment="1">
      <alignment horizontal="left" vertical="top" wrapText="1"/>
    </xf>
    <xf numFmtId="9" fontId="15" fillId="0" borderId="4" xfId="0" applyNumberFormat="1" applyFont="1" applyBorder="1" applyAlignment="1">
      <alignment horizontal="center" vertical="top" wrapText="1"/>
    </xf>
    <xf numFmtId="0" fontId="15" fillId="18" borderId="4" xfId="0" applyFont="1" applyFill="1" applyBorder="1" applyAlignment="1">
      <alignment vertical="top" wrapText="1"/>
    </xf>
    <xf numFmtId="0" fontId="39" fillId="19" borderId="4" xfId="0" applyFont="1" applyFill="1" applyBorder="1" applyAlignment="1">
      <alignment horizontal="left" vertical="top"/>
    </xf>
    <xf numFmtId="0" fontId="39" fillId="19" borderId="1" xfId="0" applyFont="1" applyFill="1" applyBorder="1" applyAlignment="1">
      <alignment horizontal="left" vertical="top"/>
    </xf>
    <xf numFmtId="0" fontId="8" fillId="0" borderId="0" xfId="0" applyFont="1" applyAlignment="1">
      <alignment horizontal="center"/>
    </xf>
    <xf numFmtId="2" fontId="15" fillId="0" borderId="0" xfId="0" applyNumberFormat="1" applyFont="1"/>
    <xf numFmtId="2" fontId="17" fillId="0" borderId="0" xfId="0" applyNumberFormat="1" applyFont="1" applyAlignment="1">
      <alignment vertical="top"/>
    </xf>
    <xf numFmtId="2" fontId="18" fillId="0" borderId="0" xfId="0" applyNumberFormat="1" applyFont="1" applyAlignment="1">
      <alignment vertical="top"/>
    </xf>
    <xf numFmtId="0" fontId="15" fillId="0" borderId="0" xfId="0" applyFont="1"/>
    <xf numFmtId="0" fontId="12" fillId="0" borderId="0" xfId="0" applyFont="1" applyAlignment="1">
      <alignment horizontal="center"/>
    </xf>
    <xf numFmtId="2" fontId="12" fillId="0" borderId="0" xfId="0" applyNumberFormat="1" applyFont="1" applyAlignment="1">
      <alignment horizontal="center"/>
    </xf>
    <xf numFmtId="0" fontId="8" fillId="0" borderId="0" xfId="0" applyFont="1"/>
    <xf numFmtId="0" fontId="32" fillId="0" borderId="0" xfId="0" applyFont="1"/>
    <xf numFmtId="0" fontId="15" fillId="0" borderId="0" xfId="0" applyFont="1" applyAlignment="1">
      <alignment horizontal="center"/>
    </xf>
    <xf numFmtId="0" fontId="16" fillId="0" borderId="0" xfId="0" applyFont="1"/>
    <xf numFmtId="2" fontId="16" fillId="0" borderId="0" xfId="0" applyNumberFormat="1" applyFont="1"/>
    <xf numFmtId="0" fontId="15" fillId="0" borderId="0" xfId="0" applyFont="1" applyAlignment="1">
      <alignment horizontal="center" vertical="center"/>
    </xf>
    <xf numFmtId="9" fontId="15" fillId="0" borderId="0" xfId="0" applyNumberFormat="1" applyFont="1"/>
    <xf numFmtId="9" fontId="15" fillId="0" borderId="0" xfId="1" applyFont="1"/>
    <xf numFmtId="0" fontId="16" fillId="0" borderId="0" xfId="0" applyFont="1" applyAlignment="1">
      <alignment vertical="top"/>
    </xf>
    <xf numFmtId="9" fontId="15" fillId="0" borderId="0" xfId="0" applyNumberFormat="1" applyFont="1" applyAlignment="1">
      <alignment horizontal="center" vertical="top"/>
    </xf>
    <xf numFmtId="0" fontId="55" fillId="0" borderId="0" xfId="0" applyFont="1" applyAlignment="1">
      <alignment horizontal="left" vertical="top" wrapText="1"/>
    </xf>
    <xf numFmtId="0" fontId="28" fillId="0" borderId="7" xfId="0" applyFont="1" applyBorder="1" applyAlignment="1">
      <alignment horizontal="center" vertical="center"/>
    </xf>
    <xf numFmtId="0" fontId="20" fillId="0" borderId="4" xfId="11" applyFont="1" applyBorder="1" applyAlignment="1">
      <alignment horizontal="center" vertical="center" wrapText="1"/>
    </xf>
    <xf numFmtId="1" fontId="20" fillId="0" borderId="4" xfId="11" applyNumberFormat="1" applyFont="1" applyBorder="1" applyAlignment="1">
      <alignment horizontal="center" vertical="center" wrapText="1"/>
    </xf>
    <xf numFmtId="9" fontId="20" fillId="0" borderId="4" xfId="12" applyFont="1" applyFill="1" applyBorder="1" applyAlignment="1">
      <alignment horizontal="center" vertical="center" wrapText="1"/>
    </xf>
    <xf numFmtId="0" fontId="20" fillId="4" borderId="4" xfId="11" applyFont="1" applyFill="1" applyBorder="1" applyAlignment="1">
      <alignment horizontal="left" vertical="center"/>
    </xf>
    <xf numFmtId="9" fontId="19" fillId="4" borderId="4" xfId="12" applyFont="1" applyFill="1" applyBorder="1" applyAlignment="1">
      <alignment horizontal="center" vertical="center"/>
    </xf>
    <xf numFmtId="0" fontId="20" fillId="11" borderId="4" xfId="11" applyFont="1" applyFill="1" applyBorder="1" applyAlignment="1">
      <alignment horizontal="left" vertical="center"/>
    </xf>
    <xf numFmtId="0" fontId="20" fillId="11" borderId="4" xfId="11" applyFont="1" applyFill="1" applyBorder="1" applyAlignment="1">
      <alignment horizontal="left" vertical="center" wrapText="1"/>
    </xf>
    <xf numFmtId="0" fontId="19" fillId="11" borderId="4" xfId="11" applyFont="1" applyFill="1" applyBorder="1" applyAlignment="1">
      <alignment horizontal="center" vertical="center"/>
    </xf>
    <xf numFmtId="0" fontId="19" fillId="2" borderId="4" xfId="11" applyFont="1" applyFill="1" applyBorder="1" applyAlignment="1">
      <alignment horizontal="center" vertical="center"/>
    </xf>
    <xf numFmtId="0" fontId="21" fillId="2" borderId="4" xfId="11" applyFont="1" applyFill="1" applyBorder="1" applyAlignment="1">
      <alignment horizontal="center" vertical="center" wrapText="1"/>
    </xf>
    <xf numFmtId="0" fontId="19" fillId="2" borderId="4" xfId="11" applyFont="1" applyFill="1" applyBorder="1" applyAlignment="1">
      <alignment horizontal="center" vertical="center" wrapText="1"/>
    </xf>
    <xf numFmtId="9" fontId="19" fillId="2" borderId="4" xfId="12" applyFont="1" applyFill="1" applyBorder="1" applyAlignment="1">
      <alignment horizontal="center" vertical="center"/>
    </xf>
    <xf numFmtId="0" fontId="22" fillId="2" borderId="4" xfId="11" applyFont="1" applyFill="1" applyBorder="1" applyAlignment="1">
      <alignment horizontal="center" vertical="center" wrapText="1"/>
    </xf>
    <xf numFmtId="0" fontId="19" fillId="0" borderId="4" xfId="11" applyFont="1" applyBorder="1" applyAlignment="1">
      <alignment horizontal="center" vertical="center"/>
    </xf>
    <xf numFmtId="0" fontId="19" fillId="11" borderId="4" xfId="11" applyFont="1" applyFill="1" applyBorder="1" applyAlignment="1">
      <alignment horizontal="left" vertical="center"/>
    </xf>
    <xf numFmtId="0" fontId="19" fillId="11" borderId="4" xfId="11" applyFont="1" applyFill="1" applyBorder="1" applyAlignment="1">
      <alignment horizontal="center" vertical="center" wrapText="1"/>
    </xf>
    <xf numFmtId="0" fontId="20" fillId="11" borderId="4" xfId="11" applyFont="1" applyFill="1" applyBorder="1" applyAlignment="1">
      <alignment horizontal="center" vertical="center" wrapText="1"/>
    </xf>
    <xf numFmtId="0" fontId="21" fillId="2" borderId="4" xfId="11" applyFont="1" applyFill="1" applyBorder="1" applyAlignment="1">
      <alignment horizontal="center" vertical="top" wrapText="1"/>
    </xf>
    <xf numFmtId="0" fontId="22" fillId="2" borderId="4" xfId="11" applyFont="1" applyFill="1" applyBorder="1" applyAlignment="1">
      <alignment horizontal="center" vertical="top" wrapText="1"/>
    </xf>
    <xf numFmtId="0" fontId="20" fillId="4" borderId="4" xfId="11" applyFont="1" applyFill="1" applyBorder="1" applyAlignment="1">
      <alignment horizontal="left" vertical="center" wrapText="1"/>
    </xf>
    <xf numFmtId="0" fontId="19" fillId="4" borderId="4" xfId="11" applyFont="1" applyFill="1" applyBorder="1" applyAlignment="1">
      <alignment horizontal="center" vertical="center"/>
    </xf>
    <xf numFmtId="0" fontId="20" fillId="2" borderId="4" xfId="11" applyFont="1" applyFill="1" applyBorder="1" applyAlignment="1">
      <alignment horizontal="left" vertical="center"/>
    </xf>
    <xf numFmtId="0" fontId="19" fillId="11" borderId="4" xfId="11" applyFont="1" applyFill="1" applyBorder="1" applyAlignment="1">
      <alignment vertical="center"/>
    </xf>
    <xf numFmtId="0" fontId="19" fillId="2" borderId="4" xfId="11" applyFont="1" applyFill="1" applyBorder="1" applyAlignment="1">
      <alignment horizontal="left" vertical="center"/>
    </xf>
    <xf numFmtId="0" fontId="21" fillId="2" borderId="4" xfId="11" applyFont="1" applyFill="1" applyBorder="1" applyAlignment="1">
      <alignment horizontal="left" vertical="center" wrapText="1"/>
    </xf>
    <xf numFmtId="0" fontId="22" fillId="2" borderId="4" xfId="11" applyFont="1" applyFill="1" applyBorder="1" applyAlignment="1">
      <alignment horizontal="left" vertical="center" wrapText="1"/>
    </xf>
    <xf numFmtId="0" fontId="62" fillId="11" borderId="4" xfId="11" applyFont="1" applyFill="1" applyBorder="1" applyAlignment="1">
      <alignment horizontal="left" vertical="center" wrapText="1"/>
    </xf>
    <xf numFmtId="0" fontId="19" fillId="0" borderId="4" xfId="11" applyFont="1" applyBorder="1" applyAlignment="1">
      <alignment horizontal="left" vertical="center"/>
    </xf>
    <xf numFmtId="0" fontId="19" fillId="0" borderId="4" xfId="11" applyFont="1" applyBorder="1" applyAlignment="1">
      <alignment horizontal="center" vertical="center" wrapText="1"/>
    </xf>
    <xf numFmtId="0" fontId="62" fillId="11" borderId="4" xfId="11" applyFont="1" applyFill="1" applyBorder="1" applyAlignment="1">
      <alignment horizontal="left" vertical="center"/>
    </xf>
    <xf numFmtId="9" fontId="19" fillId="0" borderId="4" xfId="12" applyFont="1" applyBorder="1" applyAlignment="1">
      <alignment horizontal="center" vertical="center"/>
    </xf>
    <xf numFmtId="0" fontId="19" fillId="4" borderId="4" xfId="11" applyFont="1" applyFill="1" applyBorder="1" applyAlignment="1">
      <alignment horizontal="center" vertical="top"/>
    </xf>
    <xf numFmtId="0" fontId="20" fillId="0" borderId="4" xfId="11" applyFont="1" applyBorder="1" applyAlignment="1">
      <alignment horizontal="left" vertical="center"/>
    </xf>
    <xf numFmtId="0" fontId="20" fillId="11" borderId="4" xfId="11" applyFont="1" applyFill="1" applyBorder="1" applyAlignment="1">
      <alignment horizontal="center" vertical="center"/>
    </xf>
    <xf numFmtId="0" fontId="19" fillId="11" borderId="4" xfId="11" applyFont="1" applyFill="1" applyBorder="1" applyAlignment="1">
      <alignment horizontal="center" vertical="top"/>
    </xf>
    <xf numFmtId="0" fontId="20" fillId="0" borderId="4" xfId="11" applyFont="1" applyBorder="1" applyAlignment="1">
      <alignment horizontal="left" vertical="top"/>
    </xf>
    <xf numFmtId="0" fontId="20" fillId="2" borderId="4" xfId="11" applyFont="1" applyFill="1" applyBorder="1" applyAlignment="1">
      <alignment horizontal="left" vertical="center" wrapText="1"/>
    </xf>
    <xf numFmtId="0" fontId="19" fillId="2" borderId="4" xfId="11" applyFont="1" applyFill="1" applyBorder="1" applyAlignment="1">
      <alignment horizontal="center" vertical="top"/>
    </xf>
    <xf numFmtId="0" fontId="59" fillId="2" borderId="4" xfId="11" applyFont="1" applyFill="1" applyBorder="1" applyAlignment="1">
      <alignment horizontal="left" vertical="center" wrapText="1"/>
    </xf>
    <xf numFmtId="0" fontId="22" fillId="0" borderId="4" xfId="11" applyFont="1" applyBorder="1" applyAlignment="1">
      <alignment horizontal="left" vertical="center" wrapText="1"/>
    </xf>
    <xf numFmtId="0" fontId="59" fillId="0" borderId="4" xfId="11" applyFont="1" applyBorder="1" applyAlignment="1">
      <alignment horizontal="left" vertical="center" wrapText="1"/>
    </xf>
    <xf numFmtId="0" fontId="62" fillId="2" borderId="4" xfId="11" applyFont="1" applyFill="1" applyBorder="1" applyAlignment="1">
      <alignment horizontal="left" vertical="center" wrapText="1"/>
    </xf>
    <xf numFmtId="0" fontId="19" fillId="0" borderId="4" xfId="11" applyFont="1" applyBorder="1" applyAlignment="1">
      <alignment horizontal="left"/>
    </xf>
    <xf numFmtId="0" fontId="20" fillId="5" borderId="4" xfId="11" applyFont="1" applyFill="1" applyBorder="1" applyAlignment="1">
      <alignment horizontal="left" vertical="top"/>
    </xf>
    <xf numFmtId="0" fontId="20" fillId="5" borderId="4" xfId="11" applyFont="1" applyFill="1" applyBorder="1" applyAlignment="1">
      <alignment horizontal="left" vertical="center" wrapText="1"/>
    </xf>
    <xf numFmtId="0" fontId="19" fillId="11" borderId="4" xfId="13" applyFont="1" applyFill="1" applyBorder="1" applyAlignment="1">
      <alignment horizontal="center" vertical="top" wrapText="1"/>
    </xf>
    <xf numFmtId="0" fontId="19" fillId="2" borderId="4" xfId="11" applyFont="1" applyFill="1" applyBorder="1" applyAlignment="1">
      <alignment horizontal="left"/>
    </xf>
    <xf numFmtId="0" fontId="19" fillId="2" borderId="4" xfId="11" applyFont="1" applyFill="1" applyBorder="1" applyAlignment="1">
      <alignment horizontal="left" vertical="top"/>
    </xf>
    <xf numFmtId="0" fontId="20" fillId="2" borderId="4" xfId="11" applyFont="1" applyFill="1" applyBorder="1" applyAlignment="1">
      <alignment horizontal="left" vertical="top" wrapText="1"/>
    </xf>
    <xf numFmtId="0" fontId="19" fillId="0" borderId="4" xfId="11" applyFont="1" applyBorder="1" applyAlignment="1">
      <alignment horizontal="left" vertical="center" wrapText="1"/>
    </xf>
    <xf numFmtId="0" fontId="19" fillId="0" borderId="4" xfId="11" applyFont="1" applyBorder="1" applyAlignment="1">
      <alignment vertical="center" wrapText="1"/>
    </xf>
    <xf numFmtId="0" fontId="19" fillId="2" borderId="4" xfId="14" applyFont="1" applyFill="1" applyBorder="1" applyAlignment="1">
      <alignment horizontal="center" vertical="center" wrapText="1"/>
    </xf>
    <xf numFmtId="0" fontId="20" fillId="2" borderId="4" xfId="11" applyFont="1" applyFill="1" applyBorder="1" applyAlignment="1">
      <alignment horizontal="center" vertical="center"/>
    </xf>
    <xf numFmtId="0" fontId="19" fillId="2" borderId="4" xfId="14" applyFont="1" applyFill="1" applyBorder="1" applyAlignment="1">
      <alignment vertical="center" wrapText="1"/>
    </xf>
    <xf numFmtId="9" fontId="19" fillId="0" borderId="4" xfId="13" applyNumberFormat="1" applyFont="1" applyBorder="1" applyAlignment="1">
      <alignment horizontal="center" vertical="center" wrapText="1"/>
    </xf>
    <xf numFmtId="1" fontId="19" fillId="0" borderId="4" xfId="13" applyNumberFormat="1" applyFont="1" applyBorder="1" applyAlignment="1">
      <alignment horizontal="center" vertical="center" wrapText="1"/>
    </xf>
    <xf numFmtId="0" fontId="19" fillId="0" borderId="4" xfId="11" applyFont="1" applyBorder="1" applyAlignment="1">
      <alignment vertical="center"/>
    </xf>
    <xf numFmtId="0" fontId="19" fillId="11" borderId="4" xfId="13" applyFont="1" applyFill="1" applyBorder="1" applyAlignment="1">
      <alignment horizontal="center" vertical="center" wrapText="1"/>
    </xf>
    <xf numFmtId="0" fontId="59" fillId="11" borderId="4" xfId="14" applyFont="1" applyFill="1" applyBorder="1" applyAlignment="1">
      <alignment horizontal="left" vertical="center" wrapText="1"/>
    </xf>
    <xf numFmtId="0" fontId="19" fillId="2" borderId="4" xfId="11" applyFont="1" applyFill="1" applyBorder="1" applyAlignment="1">
      <alignment horizontal="left" vertical="center" wrapText="1"/>
    </xf>
    <xf numFmtId="0" fontId="15" fillId="0" borderId="4" xfId="0" applyFont="1" applyBorder="1" applyAlignment="1">
      <alignment horizontal="center" vertical="center"/>
    </xf>
    <xf numFmtId="0" fontId="20" fillId="4" borderId="4" xfId="11" applyFont="1" applyFill="1" applyBorder="1" applyAlignment="1">
      <alignment horizontal="center" vertical="top"/>
    </xf>
    <xf numFmtId="0" fontId="20" fillId="4" borderId="4" xfId="11" applyFont="1" applyFill="1" applyBorder="1" applyAlignment="1">
      <alignment horizontal="left" vertical="top"/>
    </xf>
    <xf numFmtId="0" fontId="62" fillId="4" borderId="4" xfId="11" applyFont="1" applyFill="1" applyBorder="1" applyAlignment="1">
      <alignment horizontal="left" vertical="top" wrapText="1"/>
    </xf>
    <xf numFmtId="0" fontId="19" fillId="4" borderId="4" xfId="11" applyFont="1" applyFill="1" applyBorder="1" applyAlignment="1">
      <alignment horizontal="center"/>
    </xf>
    <xf numFmtId="0" fontId="64" fillId="2" borderId="4" xfId="11" applyFont="1" applyFill="1" applyBorder="1" applyAlignment="1">
      <alignment horizontal="left" vertical="center"/>
    </xf>
    <xf numFmtId="0" fontId="64" fillId="2" borderId="4" xfId="11" applyFont="1" applyFill="1" applyBorder="1" applyAlignment="1">
      <alignment vertical="center" wrapText="1"/>
    </xf>
    <xf numFmtId="0" fontId="19" fillId="2" borderId="4" xfId="11" applyFont="1" applyFill="1" applyBorder="1" applyAlignment="1">
      <alignment vertical="center"/>
    </xf>
    <xf numFmtId="0" fontId="23" fillId="2" borderId="4" xfId="11" applyFont="1" applyFill="1" applyBorder="1" applyAlignment="1">
      <alignment vertical="center" wrapText="1"/>
    </xf>
    <xf numFmtId="0" fontId="62" fillId="11" borderId="4" xfId="11" applyFont="1" applyFill="1" applyBorder="1" applyAlignment="1">
      <alignment horizontal="center" vertical="center"/>
    </xf>
    <xf numFmtId="0" fontId="62" fillId="11" borderId="4" xfId="11" applyFont="1" applyFill="1" applyBorder="1" applyAlignment="1">
      <alignment vertical="center"/>
    </xf>
    <xf numFmtId="0" fontId="20" fillId="4" borderId="4" xfId="11" applyFont="1" applyFill="1" applyBorder="1" applyAlignment="1">
      <alignment horizontal="center" vertical="center"/>
    </xf>
    <xf numFmtId="0" fontId="60" fillId="4" borderId="4" xfId="11" applyFont="1" applyFill="1" applyBorder="1" applyAlignment="1">
      <alignment horizontal="center" vertical="center"/>
    </xf>
    <xf numFmtId="0" fontId="22" fillId="2" borderId="4" xfId="11" applyFont="1" applyFill="1" applyBorder="1" applyAlignment="1">
      <alignment horizontal="center" vertical="center"/>
    </xf>
    <xf numFmtId="0" fontId="22" fillId="2" borderId="4" xfId="11" applyFont="1" applyFill="1" applyBorder="1" applyAlignment="1">
      <alignment vertical="center" wrapText="1"/>
    </xf>
    <xf numFmtId="0" fontId="24" fillId="2" borderId="4" xfId="11" applyFont="1" applyFill="1" applyBorder="1" applyAlignment="1">
      <alignment horizontal="center" vertical="center"/>
    </xf>
    <xf numFmtId="0" fontId="24" fillId="11" borderId="4" xfId="11" applyFont="1" applyFill="1" applyBorder="1" applyAlignment="1">
      <alignment horizontal="center" vertical="center"/>
    </xf>
    <xf numFmtId="0" fontId="24" fillId="17" borderId="4" xfId="11" applyFont="1" applyFill="1" applyBorder="1" applyAlignment="1">
      <alignment horizontal="center" vertical="center"/>
    </xf>
    <xf numFmtId="0" fontId="19" fillId="0" borderId="4" xfId="11" applyFont="1" applyBorder="1" applyAlignment="1">
      <alignment horizontal="left" vertical="top"/>
    </xf>
    <xf numFmtId="0" fontId="19" fillId="0" borderId="4" xfId="11" applyFont="1" applyBorder="1" applyAlignment="1">
      <alignment horizontal="center"/>
    </xf>
    <xf numFmtId="1" fontId="19" fillId="0" borderId="4" xfId="11" applyNumberFormat="1" applyFont="1" applyBorder="1" applyAlignment="1">
      <alignment horizontal="center"/>
    </xf>
    <xf numFmtId="9" fontId="19" fillId="0" borderId="4" xfId="12" applyFont="1" applyBorder="1" applyAlignment="1">
      <alignment horizontal="center"/>
    </xf>
    <xf numFmtId="0" fontId="19" fillId="0" borderId="4" xfId="11" applyFont="1" applyBorder="1" applyAlignment="1">
      <alignment horizontal="center" vertical="top"/>
    </xf>
    <xf numFmtId="0" fontId="19" fillId="0" borderId="14" xfId="11" applyFont="1" applyBorder="1" applyAlignment="1">
      <alignment horizontal="center"/>
    </xf>
    <xf numFmtId="1" fontId="19" fillId="0" borderId="14" xfId="11" applyNumberFormat="1" applyFont="1" applyBorder="1" applyAlignment="1">
      <alignment horizontal="center"/>
    </xf>
    <xf numFmtId="0" fontId="19" fillId="0" borderId="6" xfId="11" applyFont="1" applyBorder="1" applyAlignment="1">
      <alignment horizontal="center"/>
    </xf>
    <xf numFmtId="9" fontId="19" fillId="14" borderId="4" xfId="12" applyFont="1" applyFill="1" applyBorder="1" applyAlignment="1">
      <alignment horizontal="center"/>
    </xf>
    <xf numFmtId="0" fontId="19" fillId="0" borderId="0" xfId="11" applyFont="1" applyAlignment="1">
      <alignment horizontal="center"/>
    </xf>
    <xf numFmtId="1" fontId="19" fillId="0" borderId="0" xfId="11" applyNumberFormat="1" applyFont="1" applyAlignment="1">
      <alignment horizontal="center"/>
    </xf>
    <xf numFmtId="0" fontId="19" fillId="0" borderId="16" xfId="11" applyFont="1" applyBorder="1" applyAlignment="1">
      <alignment horizontal="center"/>
    </xf>
    <xf numFmtId="9" fontId="19" fillId="16" borderId="4" xfId="12" applyFont="1" applyFill="1" applyBorder="1" applyAlignment="1">
      <alignment horizontal="center"/>
    </xf>
    <xf numFmtId="0" fontId="19" fillId="0" borderId="13" xfId="11" applyFont="1" applyBorder="1" applyAlignment="1">
      <alignment horizontal="center"/>
    </xf>
    <xf numFmtId="1" fontId="19" fillId="0" borderId="13" xfId="11" applyNumberFormat="1" applyFont="1" applyBorder="1" applyAlignment="1">
      <alignment horizontal="center"/>
    </xf>
    <xf numFmtId="0" fontId="19" fillId="0" borderId="9" xfId="11" applyFont="1" applyBorder="1" applyAlignment="1">
      <alignment horizontal="center"/>
    </xf>
    <xf numFmtId="9" fontId="19" fillId="15" borderId="4" xfId="12" applyFont="1" applyFill="1" applyBorder="1" applyAlignment="1">
      <alignment horizontal="center"/>
    </xf>
    <xf numFmtId="0" fontId="19" fillId="0" borderId="0" xfId="11" applyFont="1" applyAlignment="1">
      <alignment horizontal="left"/>
    </xf>
    <xf numFmtId="9" fontId="19" fillId="0" borderId="0" xfId="12" applyFont="1" applyAlignment="1">
      <alignment horizontal="center"/>
    </xf>
    <xf numFmtId="166" fontId="19" fillId="0" borderId="0" xfId="11" applyNumberFormat="1" applyFont="1" applyAlignment="1">
      <alignment horizontal="center"/>
    </xf>
    <xf numFmtId="0" fontId="19" fillId="0" borderId="0" xfId="11" applyFont="1"/>
    <xf numFmtId="0" fontId="19" fillId="0" borderId="0" xfId="11" applyFont="1" applyAlignment="1">
      <alignment horizontal="left" vertical="top"/>
    </xf>
    <xf numFmtId="0" fontId="19" fillId="0" borderId="0" xfId="11" applyFont="1" applyAlignment="1">
      <alignment horizontal="left" wrapText="1"/>
    </xf>
    <xf numFmtId="0" fontId="19" fillId="0" borderId="0" xfId="11" applyFont="1" applyAlignment="1">
      <alignment vertical="top"/>
    </xf>
    <xf numFmtId="0" fontId="19" fillId="0" borderId="0" xfId="11" applyFont="1" applyAlignment="1">
      <alignment wrapText="1"/>
    </xf>
    <xf numFmtId="0" fontId="83" fillId="0" borderId="4" xfId="5" applyFont="1" applyBorder="1"/>
    <xf numFmtId="0" fontId="83" fillId="0" borderId="4" xfId="5" applyFont="1" applyBorder="1" applyAlignment="1">
      <alignment horizontal="center"/>
    </xf>
    <xf numFmtId="0" fontId="86" fillId="0" borderId="4" xfId="16" applyFont="1" applyBorder="1" applyAlignment="1">
      <alignment horizontal="center" vertical="center" wrapText="1"/>
    </xf>
    <xf numFmtId="0" fontId="77" fillId="0" borderId="4" xfId="16" applyFont="1" applyBorder="1" applyAlignment="1">
      <alignment horizontal="center" vertical="center" wrapText="1"/>
    </xf>
    <xf numFmtId="9" fontId="77" fillId="0" borderId="4" xfId="12" applyFont="1" applyFill="1" applyBorder="1" applyAlignment="1">
      <alignment horizontal="center" vertical="center" wrapText="1"/>
    </xf>
    <xf numFmtId="0" fontId="87" fillId="0" borderId="4" xfId="16" applyFont="1" applyBorder="1" applyAlignment="1">
      <alignment horizontal="center" vertical="center" wrapText="1"/>
    </xf>
    <xf numFmtId="0" fontId="76" fillId="0" borderId="4" xfId="16" applyFont="1" applyBorder="1" applyAlignment="1">
      <alignment horizontal="center" vertical="center" wrapText="1"/>
    </xf>
    <xf numFmtId="0" fontId="76" fillId="0" borderId="4" xfId="16" applyFont="1" applyBorder="1" applyAlignment="1">
      <alignment horizontal="center" vertical="center"/>
    </xf>
    <xf numFmtId="9" fontId="0" fillId="0" borderId="0" xfId="12" applyFont="1"/>
    <xf numFmtId="0" fontId="88" fillId="0" borderId="4" xfId="11" applyFont="1" applyBorder="1" applyAlignment="1">
      <alignment horizontal="center" vertical="center" wrapText="1"/>
    </xf>
    <xf numFmtId="0" fontId="44" fillId="0" borderId="4" xfId="16" applyFont="1" applyBorder="1" applyAlignment="1">
      <alignment horizontal="center" vertical="center" wrapText="1"/>
    </xf>
    <xf numFmtId="0" fontId="88" fillId="0" borderId="4" xfId="16" applyFont="1" applyBorder="1" applyAlignment="1">
      <alignment horizontal="center" vertical="center" wrapText="1"/>
    </xf>
    <xf numFmtId="1" fontId="19" fillId="0" borderId="1" xfId="6" applyNumberFormat="1" applyFont="1" applyBorder="1" applyAlignment="1">
      <alignment horizontal="center" vertical="center"/>
    </xf>
    <xf numFmtId="1" fontId="19" fillId="2" borderId="4" xfId="6" applyNumberFormat="1" applyFont="1" applyFill="1" applyBorder="1" applyAlignment="1">
      <alignment horizontal="center" vertical="center"/>
    </xf>
    <xf numFmtId="1" fontId="19" fillId="0" borderId="4" xfId="6" applyNumberFormat="1" applyFont="1" applyBorder="1" applyAlignment="1">
      <alignment horizontal="center" vertical="center"/>
    </xf>
    <xf numFmtId="0" fontId="12" fillId="0" borderId="4" xfId="0" applyFont="1" applyBorder="1" applyAlignment="1">
      <alignment horizontal="center" vertical="center"/>
    </xf>
    <xf numFmtId="0" fontId="86" fillId="20" borderId="4" xfId="16" applyFont="1" applyFill="1" applyBorder="1" applyAlignment="1">
      <alignment horizontal="center" vertical="center" wrapText="1"/>
    </xf>
    <xf numFmtId="9" fontId="12" fillId="0" borderId="4" xfId="0" applyNumberFormat="1" applyFont="1" applyBorder="1" applyAlignment="1">
      <alignment horizontal="center" vertical="center"/>
    </xf>
    <xf numFmtId="9" fontId="12" fillId="0" borderId="4" xfId="17" applyFont="1" applyBorder="1" applyAlignment="1">
      <alignment horizontal="center" vertical="center"/>
    </xf>
    <xf numFmtId="0" fontId="86" fillId="11" borderId="4" xfId="16" applyFont="1" applyFill="1" applyBorder="1" applyAlignment="1">
      <alignment horizontal="center" vertical="center" wrapText="1"/>
    </xf>
    <xf numFmtId="0" fontId="86" fillId="21" borderId="4" xfId="16" applyFont="1" applyFill="1" applyBorder="1" applyAlignment="1">
      <alignment horizontal="center" vertical="center" wrapText="1"/>
    </xf>
    <xf numFmtId="0" fontId="86" fillId="22" borderId="4" xfId="16" applyFont="1" applyFill="1" applyBorder="1" applyAlignment="1">
      <alignment horizontal="center" vertical="center" wrapText="1"/>
    </xf>
    <xf numFmtId="0" fontId="86" fillId="23" borderId="4" xfId="16" applyFont="1" applyFill="1" applyBorder="1" applyAlignment="1">
      <alignment horizontal="center" vertical="center" wrapText="1"/>
    </xf>
    <xf numFmtId="0" fontId="86" fillId="24" borderId="4" xfId="16" applyFont="1" applyFill="1" applyBorder="1" applyAlignment="1">
      <alignment horizontal="center" vertical="center" wrapText="1"/>
    </xf>
    <xf numFmtId="0" fontId="86" fillId="25" borderId="4" xfId="16" applyFont="1" applyFill="1" applyBorder="1" applyAlignment="1">
      <alignment horizontal="center" vertical="center" wrapText="1"/>
    </xf>
    <xf numFmtId="0" fontId="86" fillId="5" borderId="4" xfId="16" applyFont="1" applyFill="1" applyBorder="1" applyAlignment="1">
      <alignment horizontal="center" vertical="center" wrapText="1"/>
    </xf>
    <xf numFmtId="0" fontId="86" fillId="26" borderId="4" xfId="16" applyFont="1" applyFill="1" applyBorder="1" applyAlignment="1">
      <alignment horizontal="center" vertical="center" wrapText="1"/>
    </xf>
    <xf numFmtId="0" fontId="86" fillId="27" borderId="4" xfId="16" applyFont="1" applyFill="1" applyBorder="1" applyAlignment="1">
      <alignment horizontal="center" vertical="center" wrapText="1"/>
    </xf>
    <xf numFmtId="0" fontId="86" fillId="28" borderId="4" xfId="16" applyFont="1" applyFill="1" applyBorder="1" applyAlignment="1">
      <alignment horizontal="center" vertical="center" wrapText="1"/>
    </xf>
    <xf numFmtId="0" fontId="5" fillId="0" borderId="0" xfId="0" applyFont="1" applyAlignment="1">
      <alignment vertical="top" wrapText="1"/>
    </xf>
    <xf numFmtId="0" fontId="4" fillId="0" borderId="0" xfId="18"/>
    <xf numFmtId="0" fontId="77" fillId="0" borderId="5" xfId="18" applyFont="1" applyBorder="1" applyAlignment="1">
      <alignment horizontal="center" vertical="center" wrapText="1"/>
    </xf>
    <xf numFmtId="0" fontId="77" fillId="0" borderId="4" xfId="18" applyFont="1" applyBorder="1" applyAlignment="1">
      <alignment horizontal="center" vertical="center" wrapText="1"/>
    </xf>
    <xf numFmtId="164" fontId="77" fillId="0" borderId="4" xfId="18" applyNumberFormat="1" applyFont="1" applyBorder="1" applyAlignment="1">
      <alignment horizontal="center" vertical="center" wrapText="1"/>
    </xf>
    <xf numFmtId="164" fontId="76" fillId="0" borderId="4" xfId="18" applyNumberFormat="1" applyFont="1" applyBorder="1" applyAlignment="1">
      <alignment horizontal="center" vertical="center" wrapText="1"/>
    </xf>
    <xf numFmtId="0" fontId="78" fillId="0" borderId="15" xfId="18" applyFont="1" applyBorder="1" applyAlignment="1">
      <alignment horizontal="center" vertical="center" wrapText="1"/>
    </xf>
    <xf numFmtId="0" fontId="20" fillId="0" borderId="4" xfId="18" applyFont="1" applyBorder="1" applyAlignment="1">
      <alignment horizontal="center" vertical="top" wrapText="1"/>
    </xf>
    <xf numFmtId="0" fontId="78" fillId="0" borderId="10" xfId="18" applyFont="1" applyBorder="1" applyAlignment="1">
      <alignment horizontal="center" vertical="top" wrapText="1"/>
    </xf>
    <xf numFmtId="0" fontId="78" fillId="0" borderId="7" xfId="18" applyFont="1" applyBorder="1" applyAlignment="1">
      <alignment horizontal="center" vertical="top" wrapText="1"/>
    </xf>
    <xf numFmtId="0" fontId="78" fillId="0" borderId="4" xfId="18" applyFont="1" applyBorder="1" applyAlignment="1">
      <alignment horizontal="center" vertical="top" wrapText="1"/>
    </xf>
    <xf numFmtId="0" fontId="78" fillId="0" borderId="4" xfId="18" applyFont="1" applyBorder="1" applyAlignment="1">
      <alignment horizontal="center" vertical="center" wrapText="1"/>
    </xf>
    <xf numFmtId="1" fontId="78" fillId="0" borderId="1" xfId="18" applyNumberFormat="1" applyFont="1" applyBorder="1" applyAlignment="1">
      <alignment horizontal="center" vertical="center" wrapText="1"/>
    </xf>
    <xf numFmtId="1" fontId="78" fillId="0" borderId="8" xfId="19" applyNumberFormat="1" applyFont="1" applyFill="1" applyBorder="1" applyAlignment="1">
      <alignment horizontal="center" vertical="center" wrapText="1"/>
    </xf>
    <xf numFmtId="0" fontId="16" fillId="18" borderId="10" xfId="18" applyFont="1" applyFill="1" applyBorder="1" applyAlignment="1">
      <alignment vertical="center"/>
    </xf>
    <xf numFmtId="0" fontId="77" fillId="18" borderId="1" xfId="18" applyFont="1" applyFill="1" applyBorder="1" applyAlignment="1">
      <alignment vertical="center"/>
    </xf>
    <xf numFmtId="0" fontId="77" fillId="18" borderId="2" xfId="18" applyFont="1" applyFill="1" applyBorder="1" applyAlignment="1">
      <alignment vertical="center"/>
    </xf>
    <xf numFmtId="0" fontId="76" fillId="18" borderId="0" xfId="18" applyFont="1" applyFill="1" applyAlignment="1">
      <alignment horizontal="center" vertical="top"/>
    </xf>
    <xf numFmtId="0" fontId="76" fillId="18" borderId="10" xfId="18" applyFont="1" applyFill="1" applyBorder="1" applyAlignment="1">
      <alignment horizontal="center" vertical="top"/>
    </xf>
    <xf numFmtId="0" fontId="15" fillId="0" borderId="7" xfId="18" applyFont="1" applyBorder="1"/>
    <xf numFmtId="0" fontId="76" fillId="0" borderId="4" xfId="18" applyFont="1" applyBorder="1" applyAlignment="1">
      <alignment horizontal="center" vertical="top"/>
    </xf>
    <xf numFmtId="0" fontId="76" fillId="0" borderId="4" xfId="18" applyFont="1" applyBorder="1" applyAlignment="1">
      <alignment horizontal="center" vertical="top" wrapText="1"/>
    </xf>
    <xf numFmtId="0" fontId="76" fillId="0" borderId="5" xfId="18" applyFont="1" applyBorder="1" applyAlignment="1">
      <alignment horizontal="center" vertical="top" wrapText="1"/>
    </xf>
    <xf numFmtId="0" fontId="76" fillId="0" borderId="7" xfId="18" applyFont="1" applyBorder="1" applyAlignment="1">
      <alignment horizontal="center" vertical="top" wrapText="1"/>
    </xf>
    <xf numFmtId="0" fontId="76" fillId="0" borderId="7" xfId="18" applyFont="1" applyBorder="1" applyAlignment="1">
      <alignment horizontal="center" vertical="top"/>
    </xf>
    <xf numFmtId="0" fontId="77" fillId="0" borderId="5" xfId="18" applyFont="1" applyBorder="1" applyAlignment="1">
      <alignment vertical="top" wrapText="1"/>
    </xf>
    <xf numFmtId="0" fontId="76" fillId="0" borderId="5" xfId="18" applyFont="1" applyBorder="1" applyAlignment="1">
      <alignment horizontal="left" vertical="top" wrapText="1"/>
    </xf>
    <xf numFmtId="0" fontId="76" fillId="0" borderId="7" xfId="18" applyFont="1" applyBorder="1" applyAlignment="1">
      <alignment horizontal="left" vertical="top" wrapText="1"/>
    </xf>
    <xf numFmtId="0" fontId="76" fillId="2" borderId="1" xfId="18" applyFont="1" applyFill="1" applyBorder="1" applyAlignment="1">
      <alignment vertical="top" wrapText="1"/>
    </xf>
    <xf numFmtId="0" fontId="76" fillId="0" borderId="1" xfId="18" applyFont="1" applyBorder="1" applyAlignment="1">
      <alignment horizontal="left" vertical="top" wrapText="1"/>
    </xf>
    <xf numFmtId="0" fontId="76" fillId="0" borderId="4" xfId="18" applyFont="1" applyBorder="1" applyAlignment="1">
      <alignment horizontal="left" vertical="top" wrapText="1"/>
    </xf>
    <xf numFmtId="0" fontId="88" fillId="2" borderId="4" xfId="18" applyFont="1" applyFill="1" applyBorder="1" applyAlignment="1">
      <alignment vertical="top" wrapText="1"/>
    </xf>
    <xf numFmtId="0" fontId="44" fillId="2" borderId="4" xfId="18" applyFont="1" applyFill="1" applyBorder="1" applyAlignment="1">
      <alignment vertical="top" wrapText="1"/>
    </xf>
    <xf numFmtId="9" fontId="76" fillId="0" borderId="4" xfId="18" applyNumberFormat="1" applyFont="1" applyBorder="1" applyAlignment="1">
      <alignment horizontal="left" vertical="top" wrapText="1"/>
    </xf>
    <xf numFmtId="0" fontId="76" fillId="2" borderId="4" xfId="18" applyFont="1" applyFill="1" applyBorder="1" applyAlignment="1">
      <alignment horizontal="center" vertical="top" wrapText="1"/>
    </xf>
    <xf numFmtId="0" fontId="90" fillId="2" borderId="1" xfId="18" applyFont="1" applyFill="1" applyBorder="1" applyAlignment="1">
      <alignment vertical="top"/>
    </xf>
    <xf numFmtId="0" fontId="90" fillId="2" borderId="2" xfId="18" applyFont="1" applyFill="1" applyBorder="1" applyAlignment="1">
      <alignment vertical="top"/>
    </xf>
    <xf numFmtId="0" fontId="90" fillId="2" borderId="2" xfId="18" applyFont="1" applyFill="1" applyBorder="1" applyAlignment="1">
      <alignment vertical="top" wrapText="1"/>
    </xf>
    <xf numFmtId="0" fontId="76" fillId="2" borderId="4" xfId="18" applyFont="1" applyFill="1" applyBorder="1" applyAlignment="1">
      <alignment vertical="top" wrapText="1"/>
    </xf>
    <xf numFmtId="9" fontId="76" fillId="2" borderId="4" xfId="18" applyNumberFormat="1" applyFont="1" applyFill="1" applyBorder="1" applyAlignment="1">
      <alignment horizontal="left" vertical="top" wrapText="1"/>
    </xf>
    <xf numFmtId="0" fontId="91" fillId="2" borderId="1" xfId="18" applyFont="1" applyFill="1" applyBorder="1" applyAlignment="1">
      <alignment vertical="top"/>
    </xf>
    <xf numFmtId="0" fontId="91" fillId="2" borderId="2" xfId="18" applyFont="1" applyFill="1" applyBorder="1" applyAlignment="1">
      <alignment vertical="top"/>
    </xf>
    <xf numFmtId="0" fontId="91" fillId="2" borderId="2" xfId="18" applyFont="1" applyFill="1" applyBorder="1" applyAlignment="1">
      <alignment vertical="top" wrapText="1"/>
    </xf>
    <xf numFmtId="0" fontId="44" fillId="2" borderId="4" xfId="18" applyFont="1" applyFill="1" applyBorder="1" applyAlignment="1">
      <alignment horizontal="center" vertical="top" wrapText="1"/>
    </xf>
    <xf numFmtId="0" fontId="76" fillId="2" borderId="7" xfId="18" applyFont="1" applyFill="1" applyBorder="1" applyAlignment="1">
      <alignment vertical="top" wrapText="1"/>
    </xf>
    <xf numFmtId="0" fontId="44" fillId="2" borderId="7" xfId="18" applyFont="1" applyFill="1" applyBorder="1" applyAlignment="1">
      <alignment vertical="top" wrapText="1"/>
    </xf>
    <xf numFmtId="0" fontId="44" fillId="2" borderId="7" xfId="18" applyFont="1" applyFill="1" applyBorder="1" applyAlignment="1">
      <alignment horizontal="center" vertical="top" wrapText="1"/>
    </xf>
    <xf numFmtId="0" fontId="15" fillId="0" borderId="4" xfId="18" applyFont="1" applyBorder="1"/>
    <xf numFmtId="0" fontId="76" fillId="0" borderId="4" xfId="18" applyFont="1" applyBorder="1" applyAlignment="1">
      <alignment vertical="top" wrapText="1"/>
    </xf>
    <xf numFmtId="0" fontId="76" fillId="0" borderId="11" xfId="18" applyFont="1" applyBorder="1" applyAlignment="1">
      <alignment horizontal="center" vertical="top"/>
    </xf>
    <xf numFmtId="0" fontId="77" fillId="0" borderId="5" xfId="18" applyFont="1" applyBorder="1" applyAlignment="1">
      <alignment vertical="top"/>
    </xf>
    <xf numFmtId="0" fontId="76" fillId="0" borderId="5" xfId="18" applyFont="1" applyBorder="1" applyAlignment="1">
      <alignment horizontal="left" vertical="top"/>
    </xf>
    <xf numFmtId="0" fontId="76" fillId="0" borderId="7" xfId="18" applyFont="1" applyBorder="1" applyAlignment="1">
      <alignment horizontal="left" vertical="top"/>
    </xf>
    <xf numFmtId="0" fontId="76" fillId="0" borderId="10" xfId="18" applyFont="1" applyBorder="1" applyAlignment="1">
      <alignment horizontal="center" vertical="top"/>
    </xf>
    <xf numFmtId="0" fontId="77" fillId="0" borderId="4" xfId="18" applyFont="1" applyBorder="1" applyAlignment="1">
      <alignment vertical="top"/>
    </xf>
    <xf numFmtId="0" fontId="77" fillId="0" borderId="4" xfId="18" applyFont="1" applyBorder="1" applyAlignment="1">
      <alignment vertical="top" wrapText="1"/>
    </xf>
    <xf numFmtId="0" fontId="76" fillId="0" borderId="4" xfId="18" applyFont="1" applyBorder="1"/>
    <xf numFmtId="0" fontId="76" fillId="0" borderId="4" xfId="18" applyFont="1" applyBorder="1" applyAlignment="1">
      <alignment wrapText="1"/>
    </xf>
    <xf numFmtId="0" fontId="76" fillId="0" borderId="4" xfId="20" applyFont="1" applyBorder="1" applyAlignment="1">
      <alignment horizontal="left" vertical="center" wrapText="1"/>
    </xf>
    <xf numFmtId="0" fontId="76" fillId="0" borderId="4" xfId="18" applyFont="1" applyBorder="1" applyAlignment="1">
      <alignment horizontal="center"/>
    </xf>
    <xf numFmtId="9" fontId="76" fillId="0" borderId="4" xfId="19" applyFont="1" applyBorder="1" applyAlignment="1">
      <alignment horizontal="center"/>
    </xf>
    <xf numFmtId="164" fontId="76" fillId="0" borderId="4" xfId="18" applyNumberFormat="1" applyFont="1" applyBorder="1" applyAlignment="1">
      <alignment horizontal="center"/>
    </xf>
    <xf numFmtId="0" fontId="19" fillId="11" borderId="4" xfId="18" applyFont="1" applyFill="1" applyBorder="1" applyAlignment="1">
      <alignment horizontal="left" vertical="center"/>
    </xf>
    <xf numFmtId="0" fontId="79" fillId="11" borderId="4" xfId="18" applyFont="1" applyFill="1" applyBorder="1" applyAlignment="1">
      <alignment horizontal="center" vertical="center"/>
    </xf>
    <xf numFmtId="0" fontId="80" fillId="11" borderId="4" xfId="18" applyFont="1" applyFill="1" applyBorder="1" applyAlignment="1">
      <alignment vertical="top"/>
    </xf>
    <xf numFmtId="0" fontId="79" fillId="11" borderId="4" xfId="18" applyFont="1" applyFill="1" applyBorder="1" applyAlignment="1">
      <alignment vertical="center" wrapText="1"/>
    </xf>
    <xf numFmtId="0" fontId="81" fillId="11" borderId="4" xfId="18" applyFont="1" applyFill="1" applyBorder="1" applyAlignment="1">
      <alignment vertical="center" wrapText="1"/>
    </xf>
    <xf numFmtId="0" fontId="81" fillId="11" borderId="4" xfId="18" applyFont="1" applyFill="1" applyBorder="1" applyAlignment="1">
      <alignment horizontal="center" vertical="center"/>
    </xf>
    <xf numFmtId="0" fontId="19" fillId="17" borderId="4" xfId="18" applyFont="1" applyFill="1" applyBorder="1" applyAlignment="1">
      <alignment horizontal="left" vertical="center"/>
    </xf>
    <xf numFmtId="0" fontId="79" fillId="17" borderId="4" xfId="18" applyFont="1" applyFill="1" applyBorder="1" applyAlignment="1">
      <alignment horizontal="center" vertical="center"/>
    </xf>
    <xf numFmtId="0" fontId="80" fillId="17" borderId="4" xfId="18" applyFont="1" applyFill="1" applyBorder="1" applyAlignment="1">
      <alignment vertical="top"/>
    </xf>
    <xf numFmtId="0" fontId="79" fillId="17" borderId="4" xfId="18" applyFont="1" applyFill="1" applyBorder="1" applyAlignment="1">
      <alignment vertical="center" wrapText="1"/>
    </xf>
    <xf numFmtId="0" fontId="81" fillId="17" borderId="4" xfId="18" applyFont="1" applyFill="1" applyBorder="1" applyAlignment="1">
      <alignment vertical="center" wrapText="1"/>
    </xf>
    <xf numFmtId="0" fontId="81" fillId="17" borderId="4" xfId="18" applyFont="1" applyFill="1" applyBorder="1" applyAlignment="1">
      <alignment horizontal="center" vertical="center"/>
    </xf>
    <xf numFmtId="0" fontId="20" fillId="0" borderId="4" xfId="18" applyFont="1" applyBorder="1" applyAlignment="1">
      <alignment horizontal="left"/>
    </xf>
    <xf numFmtId="0" fontId="78" fillId="0" borderId="4" xfId="18" applyFont="1" applyBorder="1" applyAlignment="1">
      <alignment horizontal="left" vertical="top"/>
    </xf>
    <xf numFmtId="0" fontId="78" fillId="0" borderId="4" xfId="18" applyFont="1" applyBorder="1" applyAlignment="1">
      <alignment horizontal="left"/>
    </xf>
    <xf numFmtId="0" fontId="82" fillId="0" borderId="4" xfId="18" applyFont="1" applyBorder="1" applyAlignment="1">
      <alignment horizontal="left"/>
    </xf>
    <xf numFmtId="0" fontId="82" fillId="0" borderId="4" xfId="18" applyFont="1" applyBorder="1" applyAlignment="1">
      <alignment horizontal="center"/>
    </xf>
    <xf numFmtId="9" fontId="82" fillId="0" borderId="4" xfId="19" applyFont="1" applyBorder="1" applyAlignment="1">
      <alignment horizontal="left"/>
    </xf>
    <xf numFmtId="0" fontId="78" fillId="0" borderId="4" xfId="18" applyFont="1" applyBorder="1" applyAlignment="1">
      <alignment horizontal="center" vertical="top"/>
    </xf>
    <xf numFmtId="9" fontId="82" fillId="14" borderId="4" xfId="19" applyFont="1" applyFill="1" applyBorder="1" applyAlignment="1">
      <alignment horizontal="left"/>
    </xf>
    <xf numFmtId="9" fontId="82" fillId="16" borderId="4" xfId="19" applyFont="1" applyFill="1" applyBorder="1" applyAlignment="1">
      <alignment horizontal="left"/>
    </xf>
    <xf numFmtId="0" fontId="82" fillId="0" borderId="4" xfId="18" applyFont="1" applyBorder="1"/>
    <xf numFmtId="9" fontId="82" fillId="15" borderId="4" xfId="19" applyFont="1" applyFill="1" applyBorder="1" applyAlignment="1">
      <alignment horizontal="left"/>
    </xf>
    <xf numFmtId="0" fontId="15" fillId="0" borderId="0" xfId="18" applyFont="1"/>
    <xf numFmtId="0" fontId="76" fillId="0" borderId="0" xfId="18" applyFont="1"/>
    <xf numFmtId="0" fontId="76" fillId="0" borderId="0" xfId="18" applyFont="1" applyAlignment="1">
      <alignment wrapText="1"/>
    </xf>
    <xf numFmtId="0" fontId="76" fillId="0" borderId="0" xfId="18" applyFont="1" applyAlignment="1">
      <alignment horizontal="center"/>
    </xf>
    <xf numFmtId="9" fontId="76" fillId="0" borderId="0" xfId="19" applyFont="1" applyAlignment="1">
      <alignment horizontal="center"/>
    </xf>
    <xf numFmtId="164" fontId="76" fillId="0" borderId="0" xfId="18" applyNumberFormat="1" applyFont="1" applyAlignment="1">
      <alignment horizontal="center"/>
    </xf>
    <xf numFmtId="9" fontId="76" fillId="0" borderId="0" xfId="19" applyFont="1"/>
    <xf numFmtId="0" fontId="4" fillId="0" borderId="0" xfId="0" applyFont="1"/>
    <xf numFmtId="9" fontId="19" fillId="0" borderId="4" xfId="7" applyFont="1" applyBorder="1" applyAlignment="1">
      <alignment horizontal="center" vertical="center"/>
    </xf>
    <xf numFmtId="9" fontId="19" fillId="2" borderId="1" xfId="7" applyFont="1" applyFill="1" applyBorder="1" applyAlignment="1">
      <alignment horizontal="center" vertical="center"/>
    </xf>
    <xf numFmtId="0" fontId="19" fillId="2" borderId="4" xfId="6" applyFont="1" applyFill="1" applyBorder="1" applyAlignment="1">
      <alignment horizontal="center" vertical="center"/>
    </xf>
    <xf numFmtId="9" fontId="19" fillId="2" borderId="4" xfId="6" applyNumberFormat="1" applyFont="1" applyFill="1" applyBorder="1" applyAlignment="1">
      <alignment horizontal="center" vertical="center"/>
    </xf>
    <xf numFmtId="9" fontId="19" fillId="2" borderId="1" xfId="1" applyFont="1" applyFill="1" applyBorder="1" applyAlignment="1">
      <alignment horizontal="center" vertical="center"/>
    </xf>
    <xf numFmtId="10" fontId="20" fillId="4" borderId="7" xfId="6" applyNumberFormat="1" applyFont="1" applyFill="1" applyBorder="1" applyAlignment="1">
      <alignment horizontal="center" vertical="top"/>
    </xf>
    <xf numFmtId="0" fontId="19" fillId="4" borderId="4" xfId="6" applyFont="1" applyFill="1" applyBorder="1" applyAlignment="1">
      <alignment horizontal="center" vertical="center"/>
    </xf>
    <xf numFmtId="1" fontId="19" fillId="4" borderId="4" xfId="6" applyNumberFormat="1" applyFont="1" applyFill="1" applyBorder="1" applyAlignment="1">
      <alignment horizontal="center" vertical="center"/>
    </xf>
    <xf numFmtId="9" fontId="19" fillId="2" borderId="4" xfId="7" applyFont="1" applyFill="1" applyBorder="1" applyAlignment="1">
      <alignment horizontal="center" vertical="center"/>
    </xf>
    <xf numFmtId="0" fontId="57" fillId="4" borderId="4" xfId="6" applyFont="1" applyFill="1" applyBorder="1" applyAlignment="1">
      <alignment horizontal="center" vertical="center"/>
    </xf>
    <xf numFmtId="0" fontId="57" fillId="4" borderId="4" xfId="6" applyFont="1" applyFill="1" applyBorder="1" applyAlignment="1">
      <alignment vertical="center"/>
    </xf>
    <xf numFmtId="9" fontId="19" fillId="4" borderId="4" xfId="7" applyFont="1" applyFill="1" applyBorder="1" applyAlignment="1">
      <alignment horizontal="center" vertical="center"/>
    </xf>
    <xf numFmtId="9" fontId="57" fillId="4" borderId="4" xfId="7" applyFont="1" applyFill="1" applyBorder="1" applyAlignment="1">
      <alignment vertical="top"/>
    </xf>
    <xf numFmtId="0" fontId="76" fillId="0" borderId="4" xfId="0" applyFont="1" applyBorder="1" applyAlignment="1">
      <alignment horizontal="center" vertical="top"/>
    </xf>
    <xf numFmtId="9" fontId="76" fillId="0" borderId="4" xfId="0" applyNumberFormat="1" applyFont="1" applyBorder="1" applyAlignment="1">
      <alignment horizontal="center" vertical="top"/>
    </xf>
    <xf numFmtId="0" fontId="76" fillId="0" borderId="7" xfId="6" applyFont="1" applyBorder="1" applyAlignment="1">
      <alignment horizontal="center" vertical="top"/>
    </xf>
    <xf numFmtId="9" fontId="76" fillId="0" borderId="7" xfId="7" applyFont="1" applyBorder="1" applyAlignment="1">
      <alignment horizontal="center" vertical="top"/>
    </xf>
    <xf numFmtId="164" fontId="76" fillId="0" borderId="7" xfId="6" applyNumberFormat="1" applyFont="1" applyBorder="1" applyAlignment="1">
      <alignment horizontal="center" vertical="top"/>
    </xf>
    <xf numFmtId="9" fontId="76" fillId="0" borderId="7" xfId="1" applyFont="1" applyBorder="1" applyAlignment="1">
      <alignment horizontal="center" vertical="top"/>
    </xf>
    <xf numFmtId="0" fontId="76" fillId="0" borderId="4" xfId="0" applyFont="1" applyBorder="1" applyAlignment="1">
      <alignment horizontal="center" vertical="top" wrapText="1"/>
    </xf>
    <xf numFmtId="9" fontId="76" fillId="0" borderId="4" xfId="1" applyFont="1" applyBorder="1" applyAlignment="1">
      <alignment horizontal="center" vertical="top"/>
    </xf>
    <xf numFmtId="1" fontId="76" fillId="2" borderId="7" xfId="1" applyNumberFormat="1" applyFont="1" applyFill="1" applyBorder="1" applyAlignment="1">
      <alignment horizontal="center" vertical="top"/>
    </xf>
    <xf numFmtId="0" fontId="76" fillId="2" borderId="4" xfId="0" applyFont="1" applyFill="1" applyBorder="1" applyAlignment="1">
      <alignment horizontal="center" vertical="top"/>
    </xf>
    <xf numFmtId="1" fontId="76" fillId="2" borderId="4" xfId="1" applyNumberFormat="1" applyFont="1" applyFill="1" applyBorder="1" applyAlignment="1">
      <alignment horizontal="center" vertical="top"/>
    </xf>
    <xf numFmtId="9" fontId="76" fillId="2" borderId="4" xfId="0" applyNumberFormat="1" applyFont="1" applyFill="1" applyBorder="1" applyAlignment="1">
      <alignment horizontal="center" vertical="top"/>
    </xf>
    <xf numFmtId="0" fontId="76" fillId="2" borderId="4" xfId="0" applyFont="1" applyFill="1" applyBorder="1" applyAlignment="1">
      <alignment horizontal="center" vertical="top" wrapText="1"/>
    </xf>
    <xf numFmtId="0" fontId="44" fillId="2" borderId="4" xfId="0" applyFont="1" applyFill="1" applyBorder="1" applyAlignment="1">
      <alignment horizontal="center" vertical="top" wrapText="1"/>
    </xf>
    <xf numFmtId="0" fontId="44" fillId="2" borderId="4" xfId="0" applyFont="1" applyFill="1" applyBorder="1" applyAlignment="1">
      <alignment horizontal="center" vertical="top"/>
    </xf>
    <xf numFmtId="9" fontId="76" fillId="2" borderId="7" xfId="0" applyNumberFormat="1" applyFont="1" applyFill="1" applyBorder="1" applyAlignment="1">
      <alignment horizontal="center" vertical="top"/>
    </xf>
    <xf numFmtId="0" fontId="44" fillId="2" borderId="7" xfId="0" applyFont="1" applyFill="1" applyBorder="1" applyAlignment="1">
      <alignment horizontal="center" vertical="top" wrapText="1"/>
    </xf>
    <xf numFmtId="0" fontId="76" fillId="2" borderId="7" xfId="0" applyFont="1" applyFill="1" applyBorder="1" applyAlignment="1">
      <alignment horizontal="center" vertical="top"/>
    </xf>
    <xf numFmtId="0" fontId="16" fillId="18" borderId="4" xfId="6" applyFont="1" applyFill="1" applyBorder="1" applyAlignment="1">
      <alignment vertical="center"/>
    </xf>
    <xf numFmtId="0" fontId="76" fillId="18" borderId="4" xfId="6" applyFont="1" applyFill="1" applyBorder="1" applyAlignment="1">
      <alignment horizontal="center" vertical="top"/>
    </xf>
    <xf numFmtId="9" fontId="76" fillId="18" borderId="4" xfId="7" applyFont="1" applyFill="1" applyBorder="1" applyAlignment="1">
      <alignment horizontal="center" vertical="top"/>
    </xf>
    <xf numFmtId="0" fontId="15" fillId="0" borderId="4" xfId="6" applyFont="1" applyBorder="1"/>
    <xf numFmtId="0" fontId="76" fillId="0" borderId="4" xfId="6" applyFont="1" applyBorder="1" applyAlignment="1">
      <alignment horizontal="center" vertical="top"/>
    </xf>
    <xf numFmtId="0" fontId="76" fillId="0" borderId="4" xfId="6" applyFont="1" applyBorder="1" applyAlignment="1">
      <alignment vertical="top" wrapText="1"/>
    </xf>
    <xf numFmtId="0" fontId="76" fillId="0" borderId="4" xfId="6" applyFont="1" applyBorder="1" applyAlignment="1">
      <alignment horizontal="center" vertical="top" wrapText="1"/>
    </xf>
    <xf numFmtId="0" fontId="15" fillId="0" borderId="10" xfId="6" applyFont="1" applyBorder="1"/>
    <xf numFmtId="0" fontId="76" fillId="0" borderId="1" xfId="6" applyFont="1" applyBorder="1" applyAlignment="1">
      <alignment horizontal="center" vertical="top"/>
    </xf>
    <xf numFmtId="0" fontId="76" fillId="0" borderId="2" xfId="6" applyFont="1" applyBorder="1" applyAlignment="1">
      <alignment vertical="top" wrapText="1"/>
    </xf>
    <xf numFmtId="0" fontId="76" fillId="0" borderId="2" xfId="6" applyFont="1" applyBorder="1" applyAlignment="1">
      <alignment horizontal="left" vertical="top" wrapText="1"/>
    </xf>
    <xf numFmtId="0" fontId="76" fillId="0" borderId="4" xfId="6" applyFont="1" applyBorder="1" applyAlignment="1">
      <alignment horizontal="left" vertical="top" wrapText="1"/>
    </xf>
    <xf numFmtId="0" fontId="76" fillId="0" borderId="10" xfId="6" applyFont="1" applyBorder="1" applyAlignment="1">
      <alignment horizontal="left" vertical="top" wrapText="1"/>
    </xf>
    <xf numFmtId="0" fontId="76" fillId="0" borderId="10" xfId="6" applyFont="1" applyBorder="1" applyAlignment="1">
      <alignment horizontal="center" vertical="top"/>
    </xf>
    <xf numFmtId="9" fontId="76" fillId="0" borderId="4" xfId="7" applyFont="1" applyBorder="1" applyAlignment="1">
      <alignment horizontal="center" vertical="top"/>
    </xf>
    <xf numFmtId="0" fontId="19" fillId="0" borderId="4" xfId="6" applyFont="1" applyBorder="1" applyAlignment="1">
      <alignment horizontal="center" vertical="center" wrapText="1"/>
    </xf>
    <xf numFmtId="1" fontId="23" fillId="9" borderId="4" xfId="6" applyNumberFormat="1" applyFont="1" applyFill="1" applyBorder="1" applyAlignment="1">
      <alignment horizontal="center" vertical="center" wrapText="1"/>
    </xf>
    <xf numFmtId="9" fontId="19" fillId="0" borderId="4" xfId="1" applyFont="1" applyBorder="1" applyAlignment="1">
      <alignment horizontal="center" vertical="center" wrapText="1"/>
    </xf>
    <xf numFmtId="0" fontId="23" fillId="9" borderId="4" xfId="6" applyFont="1" applyFill="1" applyBorder="1" applyAlignment="1">
      <alignment horizontal="center" vertical="center" wrapText="1"/>
    </xf>
    <xf numFmtId="9" fontId="21" fillId="2" borderId="4" xfId="6" applyNumberFormat="1" applyFont="1" applyFill="1" applyBorder="1" applyAlignment="1">
      <alignment horizontal="center" vertical="center"/>
    </xf>
    <xf numFmtId="1" fontId="19" fillId="0" borderId="4" xfId="7" applyNumberFormat="1" applyFont="1" applyBorder="1" applyAlignment="1">
      <alignment horizontal="center" vertical="center" wrapText="1"/>
    </xf>
    <xf numFmtId="0" fontId="63" fillId="9" borderId="4" xfId="6" applyFont="1" applyFill="1" applyBorder="1" applyAlignment="1">
      <alignment horizontal="center" vertical="center" wrapText="1"/>
    </xf>
    <xf numFmtId="0" fontId="19" fillId="11" borderId="4" xfId="6" applyFont="1" applyFill="1" applyBorder="1" applyAlignment="1">
      <alignment horizontal="center" vertical="center"/>
    </xf>
    <xf numFmtId="9" fontId="21" fillId="11" borderId="4" xfId="6" applyNumberFormat="1" applyFont="1" applyFill="1" applyBorder="1" applyAlignment="1">
      <alignment horizontal="center" vertical="center"/>
    </xf>
    <xf numFmtId="1" fontId="21" fillId="11" borderId="4" xfId="6" applyNumberFormat="1" applyFont="1" applyFill="1" applyBorder="1" applyAlignment="1">
      <alignment horizontal="center" vertical="center"/>
    </xf>
    <xf numFmtId="9" fontId="19" fillId="11" borderId="4" xfId="1" applyFont="1" applyFill="1" applyBorder="1" applyAlignment="1">
      <alignment horizontal="center" vertical="center" wrapText="1"/>
    </xf>
    <xf numFmtId="9" fontId="19" fillId="11" borderId="4" xfId="7" applyFont="1" applyFill="1" applyBorder="1" applyAlignment="1">
      <alignment horizontal="center" vertical="center"/>
    </xf>
    <xf numFmtId="165" fontId="19" fillId="11" borderId="4" xfId="1" applyNumberFormat="1" applyFont="1" applyFill="1" applyBorder="1" applyAlignment="1">
      <alignment horizontal="center" vertical="center"/>
    </xf>
    <xf numFmtId="0" fontId="23" fillId="2" borderId="4" xfId="6" applyFont="1" applyFill="1" applyBorder="1" applyAlignment="1">
      <alignment horizontal="center" vertical="center" wrapText="1"/>
    </xf>
    <xf numFmtId="9" fontId="23" fillId="9" borderId="4" xfId="6" applyNumberFormat="1" applyFont="1" applyFill="1" applyBorder="1" applyAlignment="1">
      <alignment horizontal="center" vertical="center"/>
    </xf>
    <xf numFmtId="0" fontId="19" fillId="11" borderId="4" xfId="6" applyFont="1" applyFill="1" applyBorder="1" applyAlignment="1">
      <alignment horizontal="center" vertical="center" wrapText="1"/>
    </xf>
    <xf numFmtId="1" fontId="19" fillId="11" borderId="4" xfId="6" applyNumberFormat="1" applyFont="1" applyFill="1" applyBorder="1" applyAlignment="1">
      <alignment horizontal="center" vertical="center"/>
    </xf>
    <xf numFmtId="0" fontId="19" fillId="2" borderId="4" xfId="6" applyFont="1" applyFill="1" applyBorder="1" applyAlignment="1">
      <alignment horizontal="center" vertical="center" wrapText="1"/>
    </xf>
    <xf numFmtId="9" fontId="63" fillId="9" borderId="4" xfId="6" applyNumberFormat="1" applyFont="1" applyFill="1" applyBorder="1" applyAlignment="1">
      <alignment horizontal="center" vertical="center"/>
    </xf>
    <xf numFmtId="9" fontId="22" fillId="2" borderId="4" xfId="6" applyNumberFormat="1" applyFont="1" applyFill="1" applyBorder="1" applyAlignment="1">
      <alignment horizontal="center" vertical="center"/>
    </xf>
    <xf numFmtId="9" fontId="19" fillId="4" borderId="4" xfId="1" applyFont="1" applyFill="1" applyBorder="1" applyAlignment="1">
      <alignment horizontal="center" vertical="center" wrapText="1"/>
    </xf>
    <xf numFmtId="0" fontId="19" fillId="11" borderId="4" xfId="6" applyFont="1" applyFill="1" applyBorder="1" applyAlignment="1">
      <alignment vertical="center"/>
    </xf>
    <xf numFmtId="1" fontId="19" fillId="11" borderId="4" xfId="6" applyNumberFormat="1" applyFont="1" applyFill="1" applyBorder="1" applyAlignment="1">
      <alignment vertical="center"/>
    </xf>
    <xf numFmtId="9" fontId="19" fillId="11" borderId="4" xfId="6" applyNumberFormat="1" applyFont="1" applyFill="1" applyBorder="1" applyAlignment="1">
      <alignment horizontal="center" vertical="center"/>
    </xf>
    <xf numFmtId="0" fontId="66" fillId="10" borderId="4" xfId="6" applyFont="1" applyFill="1" applyBorder="1" applyAlignment="1">
      <alignment horizontal="center" vertical="center"/>
    </xf>
    <xf numFmtId="9" fontId="66" fillId="10" borderId="4" xfId="6" applyNumberFormat="1" applyFont="1" applyFill="1" applyBorder="1" applyAlignment="1">
      <alignment horizontal="center" vertical="center"/>
    </xf>
    <xf numFmtId="0" fontId="19" fillId="4" borderId="4" xfId="6" applyFont="1" applyFill="1" applyBorder="1" applyAlignment="1">
      <alignment horizontal="center" vertical="top"/>
    </xf>
    <xf numFmtId="1" fontId="19" fillId="4" borderId="4" xfId="6" applyNumberFormat="1" applyFont="1" applyFill="1" applyBorder="1" applyAlignment="1">
      <alignment horizontal="center" vertical="top"/>
    </xf>
    <xf numFmtId="0" fontId="19" fillId="11" borderId="4" xfId="6" applyFont="1" applyFill="1" applyBorder="1" applyAlignment="1">
      <alignment horizontal="center" vertical="top"/>
    </xf>
    <xf numFmtId="1" fontId="19" fillId="11" borderId="4" xfId="6" applyNumberFormat="1" applyFont="1" applyFill="1" applyBorder="1" applyAlignment="1">
      <alignment horizontal="center" vertical="top"/>
    </xf>
    <xf numFmtId="0" fontId="19" fillId="2" borderId="4" xfId="6" applyFont="1" applyFill="1" applyBorder="1" applyAlignment="1">
      <alignment horizontal="center" vertical="top"/>
    </xf>
    <xf numFmtId="1" fontId="19" fillId="2" borderId="4" xfId="6" applyNumberFormat="1" applyFont="1" applyFill="1" applyBorder="1" applyAlignment="1">
      <alignment horizontal="center" vertical="top"/>
    </xf>
    <xf numFmtId="165" fontId="19" fillId="2" borderId="4" xfId="1" applyNumberFormat="1" applyFont="1" applyFill="1" applyBorder="1" applyAlignment="1">
      <alignment horizontal="center" vertical="center"/>
    </xf>
    <xf numFmtId="9" fontId="21" fillId="2" borderId="4" xfId="6" applyNumberFormat="1" applyFont="1" applyFill="1" applyBorder="1" applyAlignment="1">
      <alignment horizontal="center" vertical="center" wrapText="1"/>
    </xf>
    <xf numFmtId="9" fontId="19" fillId="0" borderId="4" xfId="7" applyFont="1" applyBorder="1" applyAlignment="1">
      <alignment horizontal="center" vertical="center" wrapText="1"/>
    </xf>
    <xf numFmtId="9" fontId="19" fillId="2" borderId="4" xfId="7" applyFont="1" applyFill="1" applyBorder="1" applyAlignment="1">
      <alignment horizontal="center" vertical="center" wrapText="1"/>
    </xf>
    <xf numFmtId="1" fontId="19" fillId="2" borderId="4" xfId="7" applyNumberFormat="1" applyFont="1" applyFill="1" applyBorder="1" applyAlignment="1">
      <alignment horizontal="center" vertical="center" wrapText="1"/>
    </xf>
    <xf numFmtId="0" fontId="15" fillId="0" borderId="4" xfId="6" applyFont="1" applyBorder="1" applyAlignment="1">
      <alignment horizontal="center" vertical="center"/>
    </xf>
    <xf numFmtId="9" fontId="15" fillId="0" borderId="4" xfId="7" applyFont="1" applyBorder="1" applyAlignment="1">
      <alignment horizontal="center" vertical="center"/>
    </xf>
    <xf numFmtId="1" fontId="15" fillId="0" borderId="4" xfId="7" applyNumberFormat="1" applyFont="1" applyBorder="1" applyAlignment="1">
      <alignment horizontal="center" vertical="center"/>
    </xf>
    <xf numFmtId="0" fontId="15" fillId="0" borderId="4" xfId="6" applyFont="1" applyBorder="1" applyAlignment="1">
      <alignment horizontal="center" vertical="center" wrapText="1"/>
    </xf>
    <xf numFmtId="1" fontId="19" fillId="0" borderId="4" xfId="7" applyNumberFormat="1" applyFont="1" applyBorder="1" applyAlignment="1">
      <alignment horizontal="center" vertical="center"/>
    </xf>
    <xf numFmtId="9" fontId="19" fillId="11" borderId="4" xfId="7" applyFont="1" applyFill="1" applyBorder="1" applyAlignment="1">
      <alignment horizontal="center" vertical="top" wrapText="1"/>
    </xf>
    <xf numFmtId="1" fontId="19" fillId="11" borderId="4" xfId="7" applyNumberFormat="1" applyFont="1" applyFill="1" applyBorder="1" applyAlignment="1">
      <alignment horizontal="center" vertical="top" wrapText="1"/>
    </xf>
    <xf numFmtId="9" fontId="19" fillId="11" borderId="4" xfId="7" applyFont="1" applyFill="1" applyBorder="1" applyAlignment="1">
      <alignment horizontal="center" vertical="top"/>
    </xf>
    <xf numFmtId="9" fontId="19" fillId="2" borderId="4" xfId="7" applyFont="1" applyFill="1" applyBorder="1" applyAlignment="1">
      <alignment horizontal="center" vertical="top" wrapText="1"/>
    </xf>
    <xf numFmtId="1" fontId="19" fillId="2" borderId="4" xfId="7" applyNumberFormat="1" applyFont="1" applyFill="1" applyBorder="1" applyAlignment="1">
      <alignment horizontal="center" vertical="top" wrapText="1"/>
    </xf>
    <xf numFmtId="9" fontId="19" fillId="11" borderId="4" xfId="7" applyFont="1" applyFill="1" applyBorder="1" applyAlignment="1">
      <alignment horizontal="center" vertical="center" wrapText="1"/>
    </xf>
    <xf numFmtId="1" fontId="19" fillId="11" borderId="4" xfId="7" applyNumberFormat="1" applyFont="1" applyFill="1" applyBorder="1" applyAlignment="1">
      <alignment horizontal="center" vertical="center" wrapText="1"/>
    </xf>
    <xf numFmtId="0" fontId="19" fillId="2" borderId="4" xfId="7" applyNumberFormat="1" applyFont="1" applyFill="1" applyBorder="1" applyAlignment="1">
      <alignment horizontal="center" vertical="center"/>
    </xf>
    <xf numFmtId="0" fontId="20" fillId="11" borderId="4" xfId="6" applyFont="1" applyFill="1" applyBorder="1" applyAlignment="1">
      <alignment horizontal="center" vertical="center" wrapText="1"/>
    </xf>
    <xf numFmtId="1" fontId="20" fillId="11" borderId="4" xfId="6" applyNumberFormat="1" applyFont="1" applyFill="1" applyBorder="1" applyAlignment="1">
      <alignment horizontal="center" vertical="center" wrapText="1"/>
    </xf>
    <xf numFmtId="1" fontId="19" fillId="11" borderId="4" xfId="7" applyNumberFormat="1" applyFont="1" applyFill="1" applyBorder="1" applyAlignment="1">
      <alignment horizontal="center" vertical="center"/>
    </xf>
    <xf numFmtId="9" fontId="65" fillId="2" borderId="4" xfId="7" applyFont="1" applyFill="1" applyBorder="1" applyAlignment="1">
      <alignment horizontal="center" vertical="center"/>
    </xf>
    <xf numFmtId="0" fontId="19" fillId="4" borderId="4" xfId="6" applyFont="1" applyFill="1" applyBorder="1" applyAlignment="1">
      <alignment horizontal="center"/>
    </xf>
    <xf numFmtId="1" fontId="19" fillId="4" borderId="4" xfId="6" applyNumberFormat="1" applyFont="1" applyFill="1" applyBorder="1" applyAlignment="1">
      <alignment horizontal="center"/>
    </xf>
    <xf numFmtId="9" fontId="19" fillId="4" borderId="4" xfId="7" applyFont="1" applyFill="1" applyBorder="1" applyAlignment="1">
      <alignment horizontal="center"/>
    </xf>
    <xf numFmtId="0" fontId="24" fillId="4" borderId="4" xfId="6" applyFont="1" applyFill="1" applyBorder="1" applyAlignment="1">
      <alignment horizontal="center" vertical="center"/>
    </xf>
    <xf numFmtId="9" fontId="24" fillId="4" borderId="4" xfId="7" applyFont="1" applyFill="1" applyBorder="1" applyAlignment="1">
      <alignment horizontal="center" vertical="center"/>
    </xf>
    <xf numFmtId="1" fontId="24" fillId="4" borderId="4" xfId="7" applyNumberFormat="1" applyFont="1" applyFill="1" applyBorder="1" applyAlignment="1">
      <alignment horizontal="center" vertical="center"/>
    </xf>
    <xf numFmtId="0" fontId="24" fillId="2" borderId="4" xfId="6" applyFont="1" applyFill="1" applyBorder="1" applyAlignment="1">
      <alignment horizontal="center" vertical="center"/>
    </xf>
    <xf numFmtId="9" fontId="60" fillId="2" borderId="4" xfId="7" applyFont="1" applyFill="1" applyBorder="1" applyAlignment="1">
      <alignment horizontal="center" vertical="center"/>
    </xf>
    <xf numFmtId="9" fontId="20" fillId="2" borderId="4" xfId="6" applyNumberFormat="1" applyFont="1" applyFill="1" applyBorder="1" applyAlignment="1">
      <alignment horizontal="center" vertical="center"/>
    </xf>
    <xf numFmtId="1" fontId="19" fillId="11" borderId="4" xfId="7" applyNumberFormat="1" applyFont="1" applyFill="1" applyBorder="1" applyAlignment="1" applyProtection="1">
      <alignment horizontal="center" vertical="center"/>
    </xf>
    <xf numFmtId="0" fontId="19" fillId="17" borderId="4" xfId="6" applyFont="1" applyFill="1" applyBorder="1" applyAlignment="1">
      <alignment horizontal="center" vertical="center"/>
    </xf>
    <xf numFmtId="1" fontId="19" fillId="17" borderId="4" xfId="7" applyNumberFormat="1" applyFont="1" applyFill="1" applyBorder="1" applyAlignment="1" applyProtection="1">
      <alignment horizontal="center" vertical="center"/>
    </xf>
    <xf numFmtId="9" fontId="19" fillId="17" borderId="4" xfId="6" applyNumberFormat="1" applyFont="1" applyFill="1" applyBorder="1" applyAlignment="1">
      <alignment horizontal="center" vertical="center"/>
    </xf>
    <xf numFmtId="1" fontId="19" fillId="17" borderId="4" xfId="6" applyNumberFormat="1" applyFont="1" applyFill="1" applyBorder="1" applyAlignment="1">
      <alignment horizontal="center" vertical="center"/>
    </xf>
    <xf numFmtId="9" fontId="19" fillId="17" borderId="4" xfId="7" applyFont="1" applyFill="1" applyBorder="1" applyAlignment="1">
      <alignment horizontal="center" vertical="center"/>
    </xf>
    <xf numFmtId="0" fontId="84" fillId="0" borderId="0" xfId="0" applyFont="1" applyAlignment="1">
      <alignment horizontal="center"/>
    </xf>
    <xf numFmtId="0" fontId="77" fillId="0" borderId="0" xfId="16" applyFont="1" applyAlignment="1">
      <alignment horizontal="center" vertical="center"/>
    </xf>
    <xf numFmtId="0" fontId="12" fillId="0" borderId="4" xfId="0" applyFont="1" applyBorder="1" applyAlignment="1">
      <alignment horizontal="center" vertical="center" wrapText="1"/>
    </xf>
    <xf numFmtId="1" fontId="19" fillId="4" borderId="4" xfId="7" applyNumberFormat="1" applyFont="1" applyFill="1" applyBorder="1" applyAlignment="1">
      <alignment horizontal="center" vertical="center"/>
    </xf>
    <xf numFmtId="0" fontId="19" fillId="11" borderId="4" xfId="6" applyFont="1" applyFill="1" applyBorder="1" applyAlignment="1">
      <alignment horizontal="center"/>
    </xf>
    <xf numFmtId="0" fontId="76" fillId="18" borderId="10" xfId="6" applyFont="1" applyFill="1" applyBorder="1" applyAlignment="1">
      <alignment horizontal="center" vertical="top"/>
    </xf>
    <xf numFmtId="164" fontId="76" fillId="18" borderId="10" xfId="6" applyNumberFormat="1" applyFont="1" applyFill="1" applyBorder="1" applyAlignment="1">
      <alignment horizontal="center" vertical="top"/>
    </xf>
    <xf numFmtId="9" fontId="76" fillId="18" borderId="10" xfId="7" applyFont="1" applyFill="1" applyBorder="1" applyAlignment="1">
      <alignment horizontal="center" vertical="top"/>
    </xf>
    <xf numFmtId="164" fontId="76" fillId="18" borderId="4" xfId="6" applyNumberFormat="1" applyFont="1" applyFill="1" applyBorder="1" applyAlignment="1">
      <alignment horizontal="center" vertical="top"/>
    </xf>
    <xf numFmtId="9" fontId="76" fillId="0" borderId="11" xfId="7" applyFont="1" applyFill="1" applyBorder="1" applyAlignment="1">
      <alignment horizontal="center" vertical="top"/>
    </xf>
    <xf numFmtId="0" fontId="90" fillId="2" borderId="2" xfId="0" applyFont="1" applyFill="1" applyBorder="1" applyAlignment="1">
      <alignment vertical="top"/>
    </xf>
    <xf numFmtId="0" fontId="91" fillId="2" borderId="2" xfId="0" applyFont="1" applyFill="1" applyBorder="1" applyAlignment="1">
      <alignment vertical="top"/>
    </xf>
    <xf numFmtId="9" fontId="76" fillId="0" borderId="4" xfId="7" applyFont="1" applyFill="1" applyBorder="1" applyAlignment="1">
      <alignment horizontal="center" vertical="top"/>
    </xf>
    <xf numFmtId="0" fontId="76" fillId="0" borderId="7" xfId="0" applyFont="1" applyBorder="1" applyAlignment="1">
      <alignment horizontal="center" vertical="top"/>
    </xf>
    <xf numFmtId="9" fontId="76" fillId="0" borderId="7" xfId="1" applyFont="1" applyFill="1" applyBorder="1" applyAlignment="1">
      <alignment horizontal="center" vertical="top"/>
    </xf>
    <xf numFmtId="164" fontId="76" fillId="0" borderId="11" xfId="6" applyNumberFormat="1" applyFont="1" applyBorder="1" applyAlignment="1">
      <alignment horizontal="center" vertical="top"/>
    </xf>
    <xf numFmtId="0" fontId="76" fillId="0" borderId="11" xfId="6" applyFont="1" applyBorder="1" applyAlignment="1">
      <alignment horizontal="center" vertical="top"/>
    </xf>
    <xf numFmtId="164" fontId="76" fillId="0" borderId="4" xfId="0" applyNumberFormat="1" applyFont="1" applyBorder="1" applyAlignment="1">
      <alignment horizontal="center" vertical="top"/>
    </xf>
    <xf numFmtId="0" fontId="76" fillId="0" borderId="4" xfId="6" applyFont="1" applyBorder="1" applyAlignment="1">
      <alignment horizontal="center"/>
    </xf>
    <xf numFmtId="9" fontId="76" fillId="0" borderId="4" xfId="7" applyFont="1" applyBorder="1" applyAlignment="1">
      <alignment horizontal="center"/>
    </xf>
    <xf numFmtId="164" fontId="76" fillId="0" borderId="4" xfId="6" applyNumberFormat="1" applyFont="1" applyBorder="1" applyAlignment="1">
      <alignment horizontal="center"/>
    </xf>
    <xf numFmtId="0" fontId="76" fillId="0" borderId="4" xfId="6" applyFont="1" applyBorder="1"/>
    <xf numFmtId="0" fontId="82" fillId="11" borderId="4" xfId="6" applyFont="1" applyFill="1" applyBorder="1" applyAlignment="1">
      <alignment horizontal="center" vertical="center"/>
    </xf>
    <xf numFmtId="1" fontId="82" fillId="11" borderId="4" xfId="7" applyNumberFormat="1" applyFont="1" applyFill="1" applyBorder="1" applyAlignment="1" applyProtection="1">
      <alignment horizontal="center" vertical="center"/>
    </xf>
    <xf numFmtId="9" fontId="82" fillId="11" borderId="4" xfId="7" applyFont="1" applyFill="1" applyBorder="1" applyAlignment="1">
      <alignment horizontal="center" vertical="center"/>
    </xf>
    <xf numFmtId="0" fontId="82" fillId="17" borderId="4" xfId="6" applyFont="1" applyFill="1" applyBorder="1" applyAlignment="1">
      <alignment horizontal="center" vertical="center"/>
    </xf>
    <xf numFmtId="1" fontId="82" fillId="17" borderId="4" xfId="7" applyNumberFormat="1" applyFont="1" applyFill="1" applyBorder="1" applyAlignment="1" applyProtection="1">
      <alignment horizontal="center" vertical="center"/>
    </xf>
    <xf numFmtId="9" fontId="82" fillId="17" borderId="4" xfId="7" applyFont="1" applyFill="1" applyBorder="1" applyAlignment="1">
      <alignment horizontal="center" vertical="center"/>
    </xf>
    <xf numFmtId="9" fontId="76" fillId="0" borderId="4" xfId="7" applyFont="1" applyFill="1" applyBorder="1" applyAlignment="1">
      <alignment horizontal="center" vertical="center"/>
    </xf>
    <xf numFmtId="9" fontId="77" fillId="0" borderId="4" xfId="7" applyFont="1" applyFill="1" applyBorder="1" applyAlignment="1">
      <alignment horizontal="center" vertical="center"/>
    </xf>
    <xf numFmtId="9" fontId="12" fillId="0" borderId="4" xfId="1" applyFont="1" applyBorder="1" applyAlignment="1">
      <alignment horizontal="center" vertical="center"/>
    </xf>
    <xf numFmtId="1" fontId="76" fillId="0" borderId="4" xfId="7" applyNumberFormat="1" applyFont="1" applyFill="1" applyBorder="1" applyAlignment="1">
      <alignment horizontal="center" vertical="center"/>
    </xf>
    <xf numFmtId="1" fontId="76" fillId="0" borderId="4" xfId="7" applyNumberFormat="1" applyFont="1" applyFill="1" applyBorder="1" applyAlignment="1">
      <alignment horizontal="center" vertical="center" wrapText="1"/>
    </xf>
    <xf numFmtId="0" fontId="82" fillId="0" borderId="4" xfId="6" applyFont="1" applyBorder="1" applyAlignment="1">
      <alignment horizontal="center" vertical="center"/>
    </xf>
    <xf numFmtId="0" fontId="79" fillId="0" borderId="4" xfId="6" applyFont="1" applyBorder="1" applyAlignment="1">
      <alignment horizontal="center" vertical="center"/>
    </xf>
    <xf numFmtId="9" fontId="79" fillId="0" borderId="4" xfId="6" applyNumberFormat="1" applyFont="1" applyBorder="1" applyAlignment="1">
      <alignment horizontal="center" vertical="center"/>
    </xf>
    <xf numFmtId="1" fontId="79" fillId="0" borderId="1" xfId="6" applyNumberFormat="1" applyFont="1" applyBorder="1" applyAlignment="1">
      <alignment horizontal="center" vertical="center"/>
    </xf>
    <xf numFmtId="0" fontId="93" fillId="0" borderId="4" xfId="6" applyFont="1" applyBorder="1" applyAlignment="1">
      <alignment vertical="center"/>
    </xf>
    <xf numFmtId="1" fontId="82" fillId="0" borderId="4" xfId="6" applyNumberFormat="1" applyFont="1" applyBorder="1" applyAlignment="1">
      <alignment horizontal="center" vertical="center"/>
    </xf>
    <xf numFmtId="0" fontId="19" fillId="4" borderId="2" xfId="6" applyFont="1" applyFill="1" applyBorder="1" applyAlignment="1">
      <alignment horizontal="center" vertical="center"/>
    </xf>
    <xf numFmtId="1" fontId="19" fillId="4" borderId="2" xfId="6" applyNumberFormat="1" applyFont="1" applyFill="1" applyBorder="1" applyAlignment="1">
      <alignment horizontal="center" vertical="center"/>
    </xf>
    <xf numFmtId="9" fontId="17" fillId="0" borderId="4" xfId="0" applyNumberFormat="1" applyFont="1" applyBorder="1" applyAlignment="1">
      <alignment horizontal="center" vertical="top" wrapText="1"/>
    </xf>
    <xf numFmtId="9" fontId="0" fillId="0" borderId="0" xfId="0" applyNumberFormat="1"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xf>
    <xf numFmtId="1" fontId="95" fillId="5" borderId="3" xfId="0" applyNumberFormat="1" applyFont="1" applyFill="1" applyBorder="1" applyAlignment="1">
      <alignment horizontal="center" vertical="top" wrapText="1"/>
    </xf>
    <xf numFmtId="0" fontId="26" fillId="5" borderId="4" xfId="0" applyFont="1" applyFill="1" applyBorder="1" applyAlignment="1">
      <alignment horizontal="center" vertical="center"/>
    </xf>
    <xf numFmtId="0" fontId="2" fillId="5" borderId="4" xfId="0" applyFont="1" applyFill="1" applyBorder="1"/>
    <xf numFmtId="10" fontId="31" fillId="8" borderId="2" xfId="0" applyNumberFormat="1" applyFont="1" applyFill="1" applyBorder="1" applyAlignment="1">
      <alignment horizontal="right" vertical="top"/>
    </xf>
    <xf numFmtId="0" fontId="2" fillId="29" borderId="17" xfId="0" applyFont="1" applyFill="1" applyBorder="1" applyAlignment="1">
      <alignment vertical="top" wrapText="1"/>
    </xf>
    <xf numFmtId="0" fontId="2" fillId="29" borderId="17" xfId="0" applyFont="1" applyFill="1" applyBorder="1" applyAlignment="1">
      <alignment vertical="center" wrapText="1"/>
    </xf>
    <xf numFmtId="0" fontId="2" fillId="29" borderId="17" xfId="0" applyFont="1" applyFill="1" applyBorder="1" applyAlignment="1">
      <alignment wrapText="1"/>
    </xf>
    <xf numFmtId="10" fontId="2" fillId="29" borderId="17" xfId="0" applyNumberFormat="1" applyFont="1" applyFill="1" applyBorder="1" applyAlignment="1">
      <alignment wrapText="1"/>
    </xf>
    <xf numFmtId="0" fontId="2" fillId="9" borderId="17" xfId="0" applyFont="1" applyFill="1" applyBorder="1" applyAlignment="1">
      <alignment vertical="top" wrapText="1"/>
    </xf>
    <xf numFmtId="0" fontId="2" fillId="0" borderId="17" xfId="0" applyFont="1" applyBorder="1" applyAlignment="1">
      <alignment vertical="top" wrapText="1"/>
    </xf>
    <xf numFmtId="9" fontId="2" fillId="9" borderId="17" xfId="0" applyNumberFormat="1" applyFont="1" applyFill="1" applyBorder="1" applyAlignment="1">
      <alignment vertical="top" wrapText="1"/>
    </xf>
    <xf numFmtId="0" fontId="2" fillId="9" borderId="17" xfId="0" applyFont="1" applyFill="1" applyBorder="1" applyAlignment="1">
      <alignment vertical="center" wrapText="1"/>
    </xf>
    <xf numFmtId="0" fontId="2" fillId="0" borderId="17" xfId="0" applyFont="1" applyBorder="1" applyAlignment="1">
      <alignment vertical="center" wrapText="1"/>
    </xf>
    <xf numFmtId="10" fontId="84" fillId="0" borderId="17" xfId="0" applyNumberFormat="1" applyFont="1" applyBorder="1" applyAlignment="1">
      <alignment horizontal="right" vertical="center" wrapText="1"/>
    </xf>
    <xf numFmtId="10" fontId="2" fillId="9" borderId="17" xfId="0" applyNumberFormat="1" applyFont="1" applyFill="1" applyBorder="1" applyAlignment="1">
      <alignment vertical="center" wrapText="1"/>
    </xf>
    <xf numFmtId="9" fontId="2" fillId="16" borderId="17" xfId="0" applyNumberFormat="1" applyFont="1" applyFill="1" applyBorder="1" applyAlignment="1">
      <alignment vertical="top" wrapText="1"/>
    </xf>
    <xf numFmtId="0" fontId="2" fillId="0" borderId="17" xfId="0" applyFont="1" applyBorder="1" applyAlignment="1">
      <alignment horizontal="right" vertical="top" wrapText="1"/>
    </xf>
    <xf numFmtId="0" fontId="31" fillId="8" borderId="2" xfId="0" applyFont="1" applyFill="1" applyBorder="1" applyAlignment="1">
      <alignment horizontal="left" vertical="top"/>
    </xf>
    <xf numFmtId="10" fontId="31" fillId="8" borderId="2" xfId="0" applyNumberFormat="1" applyFont="1" applyFill="1" applyBorder="1" applyAlignment="1">
      <alignment horizontal="left" vertical="top"/>
    </xf>
    <xf numFmtId="0" fontId="31" fillId="18" borderId="2" xfId="0" applyFont="1" applyFill="1" applyBorder="1" applyAlignment="1">
      <alignment vertical="top"/>
    </xf>
    <xf numFmtId="165" fontId="31" fillId="18" borderId="2" xfId="0" applyNumberFormat="1" applyFont="1" applyFill="1" applyBorder="1" applyAlignment="1">
      <alignment vertical="top"/>
    </xf>
    <xf numFmtId="1" fontId="95" fillId="12" borderId="4" xfId="0" applyNumberFormat="1" applyFont="1" applyFill="1" applyBorder="1" applyAlignment="1">
      <alignment horizontal="center" vertical="top" wrapText="1"/>
    </xf>
    <xf numFmtId="0" fontId="26" fillId="12" borderId="4" xfId="0" applyFont="1" applyFill="1" applyBorder="1" applyAlignment="1">
      <alignment horizontal="center" vertical="top"/>
    </xf>
    <xf numFmtId="9" fontId="2" fillId="12" borderId="1" xfId="1" applyFont="1" applyFill="1" applyBorder="1" applyAlignment="1">
      <alignment vertical="top"/>
    </xf>
    <xf numFmtId="9" fontId="2" fillId="12" borderId="4" xfId="1" applyFont="1" applyFill="1" applyBorder="1" applyAlignment="1">
      <alignment vertical="top"/>
    </xf>
    <xf numFmtId="1" fontId="95" fillId="2" borderId="3" xfId="0" applyNumberFormat="1" applyFont="1" applyFill="1" applyBorder="1" applyAlignment="1">
      <alignment horizontal="center" vertical="top" wrapText="1"/>
    </xf>
    <xf numFmtId="0" fontId="26" fillId="0" borderId="4" xfId="0" applyFont="1" applyBorder="1" applyAlignment="1">
      <alignment horizontal="center" vertical="top"/>
    </xf>
    <xf numFmtId="9" fontId="26" fillId="0" borderId="4" xfId="0" applyNumberFormat="1" applyFont="1" applyBorder="1" applyAlignment="1">
      <alignment horizontal="center" vertical="top"/>
    </xf>
    <xf numFmtId="9" fontId="2" fillId="0" borderId="4" xfId="1" applyFont="1" applyBorder="1" applyAlignment="1">
      <alignment vertical="top"/>
    </xf>
    <xf numFmtId="0" fontId="2" fillId="0" borderId="4" xfId="0" applyFont="1" applyBorder="1" applyAlignment="1">
      <alignment vertical="top"/>
    </xf>
    <xf numFmtId="9" fontId="2" fillId="12" borderId="1" xfId="0" applyNumberFormat="1" applyFont="1" applyFill="1" applyBorder="1" applyAlignment="1">
      <alignment vertical="top"/>
    </xf>
    <xf numFmtId="1" fontId="95" fillId="2" borderId="4" xfId="0" applyNumberFormat="1" applyFont="1" applyFill="1" applyBorder="1" applyAlignment="1">
      <alignment horizontal="center" vertical="top" wrapText="1"/>
    </xf>
    <xf numFmtId="9" fontId="2" fillId="0" borderId="1" xfId="0" applyNumberFormat="1" applyFont="1" applyBorder="1" applyAlignment="1">
      <alignment vertical="top"/>
    </xf>
    <xf numFmtId="0" fontId="2" fillId="0" borderId="11" xfId="0" applyFont="1" applyBorder="1" applyAlignment="1">
      <alignment vertical="top"/>
    </xf>
    <xf numFmtId="9" fontId="2" fillId="0" borderId="1" xfId="1" applyFont="1" applyBorder="1" applyAlignment="1">
      <alignment vertical="top"/>
    </xf>
    <xf numFmtId="0" fontId="2" fillId="0" borderId="10" xfId="0" applyFont="1" applyBorder="1" applyAlignment="1">
      <alignment vertical="top"/>
    </xf>
    <xf numFmtId="0" fontId="2" fillId="0" borderId="7" xfId="0" applyFont="1" applyBorder="1" applyAlignment="1">
      <alignment vertical="top"/>
    </xf>
    <xf numFmtId="1" fontId="95" fillId="18" borderId="4" xfId="0" applyNumberFormat="1" applyFont="1" applyFill="1" applyBorder="1" applyAlignment="1">
      <alignment horizontal="center" vertical="top" wrapText="1"/>
    </xf>
    <xf numFmtId="0" fontId="26" fillId="18" borderId="4" xfId="0" applyFont="1" applyFill="1" applyBorder="1" applyAlignment="1">
      <alignment horizontal="center" vertical="top"/>
    </xf>
    <xf numFmtId="0" fontId="2" fillId="18" borderId="0" xfId="0" applyFont="1" applyFill="1"/>
    <xf numFmtId="9" fontId="12" fillId="18" borderId="4" xfId="0" applyNumberFormat="1" applyFont="1" applyFill="1" applyBorder="1" applyAlignment="1">
      <alignment vertical="top"/>
    </xf>
    <xf numFmtId="9" fontId="12" fillId="0" borderId="1" xfId="0" applyNumberFormat="1" applyFont="1" applyBorder="1" applyAlignment="1">
      <alignment vertical="top"/>
    </xf>
    <xf numFmtId="0" fontId="2" fillId="18" borderId="1" xfId="0" applyFont="1" applyFill="1" applyBorder="1" applyAlignment="1">
      <alignment vertical="top"/>
    </xf>
    <xf numFmtId="9" fontId="2" fillId="18" borderId="4" xfId="1" applyFont="1" applyFill="1" applyBorder="1" applyAlignment="1">
      <alignment vertical="top"/>
    </xf>
    <xf numFmtId="1" fontId="33" fillId="18" borderId="4" xfId="0" applyNumberFormat="1" applyFont="1" applyFill="1" applyBorder="1" applyAlignment="1">
      <alignment horizontal="center" vertical="top"/>
    </xf>
    <xf numFmtId="0" fontId="2" fillId="18" borderId="4" xfId="0" applyFont="1" applyFill="1" applyBorder="1" applyAlignment="1">
      <alignment vertical="top"/>
    </xf>
    <xf numFmtId="1" fontId="33" fillId="0" borderId="4" xfId="0" applyNumberFormat="1" applyFont="1" applyBorder="1" applyAlignment="1">
      <alignment horizontal="center" vertical="top"/>
    </xf>
    <xf numFmtId="9" fontId="2" fillId="0" borderId="4" xfId="0" applyNumberFormat="1" applyFont="1" applyBorder="1" applyAlignment="1">
      <alignment horizontal="center" vertical="top"/>
    </xf>
    <xf numFmtId="0" fontId="2" fillId="0" borderId="4" xfId="0" applyFont="1" applyBorder="1" applyAlignment="1">
      <alignment horizontal="center" vertical="top"/>
    </xf>
    <xf numFmtId="9" fontId="2" fillId="18" borderId="4" xfId="0" applyNumberFormat="1" applyFont="1" applyFill="1" applyBorder="1" applyAlignment="1">
      <alignment horizontal="center" vertical="top"/>
    </xf>
    <xf numFmtId="0" fontId="2" fillId="18" borderId="4" xfId="0" applyFont="1" applyFill="1" applyBorder="1" applyAlignment="1">
      <alignment horizontal="center" vertical="top"/>
    </xf>
    <xf numFmtId="9" fontId="2" fillId="18" borderId="1" xfId="0" applyNumberFormat="1" applyFont="1" applyFill="1" applyBorder="1" applyAlignment="1">
      <alignment vertical="top"/>
    </xf>
    <xf numFmtId="9" fontId="2" fillId="0" borderId="4" xfId="0" applyNumberFormat="1" applyFont="1" applyBorder="1" applyAlignment="1">
      <alignment vertical="top"/>
    </xf>
    <xf numFmtId="0" fontId="33" fillId="7" borderId="4" xfId="0" applyFont="1" applyFill="1" applyBorder="1" applyAlignment="1">
      <alignment vertical="top"/>
    </xf>
    <xf numFmtId="0" fontId="2" fillId="7" borderId="4" xfId="0" applyFont="1" applyFill="1" applyBorder="1" applyAlignment="1">
      <alignment vertical="top"/>
    </xf>
    <xf numFmtId="9" fontId="2" fillId="7" borderId="4" xfId="0" applyNumberFormat="1" applyFont="1" applyFill="1" applyBorder="1" applyAlignment="1">
      <alignment vertical="top"/>
    </xf>
    <xf numFmtId="0" fontId="2" fillId="7" borderId="4" xfId="0" applyFont="1" applyFill="1" applyBorder="1" applyAlignment="1">
      <alignment horizontal="center" vertical="top"/>
    </xf>
    <xf numFmtId="10" fontId="2" fillId="7" borderId="4" xfId="0" applyNumberFormat="1" applyFont="1" applyFill="1" applyBorder="1" applyAlignment="1">
      <alignment vertical="top"/>
    </xf>
    <xf numFmtId="0" fontId="33" fillId="18" borderId="4" xfId="0" applyFont="1" applyFill="1" applyBorder="1" applyAlignment="1">
      <alignment vertical="top"/>
    </xf>
    <xf numFmtId="9" fontId="33" fillId="18" borderId="4" xfId="0" applyNumberFormat="1" applyFont="1" applyFill="1" applyBorder="1" applyAlignment="1">
      <alignment vertical="top"/>
    </xf>
    <xf numFmtId="10" fontId="2" fillId="18" borderId="4" xfId="0" applyNumberFormat="1" applyFont="1" applyFill="1" applyBorder="1" applyAlignment="1">
      <alignment vertical="top"/>
    </xf>
    <xf numFmtId="0" fontId="33" fillId="0" borderId="4" xfId="0" applyFont="1" applyBorder="1" applyAlignment="1">
      <alignment vertical="top"/>
    </xf>
    <xf numFmtId="165" fontId="95" fillId="0" borderId="4" xfId="0" applyNumberFormat="1" applyFont="1" applyBorder="1" applyAlignment="1">
      <alignment horizontal="center" vertical="center" wrapText="1"/>
    </xf>
    <xf numFmtId="10" fontId="2" fillId="0" borderId="4" xfId="0" applyNumberFormat="1" applyFont="1" applyBorder="1" applyAlignment="1">
      <alignment vertical="top"/>
    </xf>
    <xf numFmtId="9" fontId="33" fillId="0" borderId="4" xfId="0" applyNumberFormat="1" applyFont="1" applyBorder="1" applyAlignment="1">
      <alignment vertical="top"/>
    </xf>
    <xf numFmtId="9" fontId="33" fillId="18" borderId="0" xfId="0" applyNumberFormat="1" applyFont="1" applyFill="1"/>
    <xf numFmtId="0" fontId="33" fillId="0" borderId="4" xfId="0" applyFont="1" applyBorder="1" applyAlignment="1">
      <alignment vertical="top" wrapText="1"/>
    </xf>
    <xf numFmtId="10" fontId="2" fillId="0" borderId="4" xfId="0" applyNumberFormat="1" applyFont="1" applyBorder="1" applyAlignment="1">
      <alignment horizontal="center" vertical="top"/>
    </xf>
    <xf numFmtId="10" fontId="2" fillId="18" borderId="0" xfId="0" applyNumberFormat="1" applyFont="1" applyFill="1"/>
    <xf numFmtId="10" fontId="2" fillId="18" borderId="4" xfId="0" applyNumberFormat="1" applyFont="1" applyFill="1" applyBorder="1" applyAlignment="1">
      <alignment horizontal="center" vertical="top"/>
    </xf>
    <xf numFmtId="165" fontId="95" fillId="0" borderId="4" xfId="0" applyNumberFormat="1" applyFont="1" applyBorder="1" applyAlignment="1">
      <alignment horizontal="center" vertical="top" wrapText="1"/>
    </xf>
    <xf numFmtId="10" fontId="33" fillId="0" borderId="4" xfId="0" applyNumberFormat="1" applyFont="1" applyBorder="1" applyAlignment="1">
      <alignment horizontal="center" vertical="top" wrapText="1"/>
    </xf>
    <xf numFmtId="0" fontId="33" fillId="19" borderId="2" xfId="6" applyFont="1" applyFill="1" applyBorder="1" applyAlignment="1">
      <alignment horizontal="center"/>
    </xf>
    <xf numFmtId="1" fontId="33" fillId="19" borderId="2" xfId="6" applyNumberFormat="1" applyFont="1" applyFill="1" applyBorder="1" applyAlignment="1">
      <alignment horizontal="center"/>
    </xf>
    <xf numFmtId="0" fontId="33" fillId="19" borderId="3" xfId="6" applyFont="1" applyFill="1" applyBorder="1" applyAlignment="1">
      <alignment horizontal="center"/>
    </xf>
    <xf numFmtId="2" fontId="33" fillId="19" borderId="4" xfId="7" applyNumberFormat="1" applyFont="1" applyFill="1" applyBorder="1" applyAlignment="1">
      <alignment horizontal="left" vertical="top"/>
    </xf>
    <xf numFmtId="0" fontId="33" fillId="12" borderId="2" xfId="6" applyFont="1" applyFill="1" applyBorder="1" applyAlignment="1">
      <alignment horizontal="center"/>
    </xf>
    <xf numFmtId="1" fontId="33" fillId="12" borderId="2" xfId="6" applyNumberFormat="1" applyFont="1" applyFill="1" applyBorder="1" applyAlignment="1">
      <alignment horizontal="center"/>
    </xf>
    <xf numFmtId="0" fontId="33" fillId="12" borderId="3" xfId="6" applyFont="1" applyFill="1" applyBorder="1" applyAlignment="1">
      <alignment horizontal="center"/>
    </xf>
    <xf numFmtId="2" fontId="33" fillId="12" borderId="4" xfId="7" applyNumberFormat="1" applyFont="1" applyFill="1" applyBorder="1" applyAlignment="1">
      <alignment horizontal="left"/>
    </xf>
    <xf numFmtId="10" fontId="94" fillId="0" borderId="0" xfId="0" applyNumberFormat="1" applyFont="1" applyAlignment="1">
      <alignment vertical="top"/>
    </xf>
    <xf numFmtId="10" fontId="73" fillId="16" borderId="0" xfId="0" applyNumberFormat="1" applyFont="1" applyFill="1" applyAlignment="1">
      <alignment vertical="top"/>
    </xf>
    <xf numFmtId="0" fontId="21" fillId="16" borderId="4" xfId="0" applyFont="1" applyFill="1" applyBorder="1" applyAlignment="1">
      <alignment horizontal="justify" vertical="top"/>
    </xf>
    <xf numFmtId="0" fontId="19" fillId="16" borderId="4" xfId="0" applyFont="1" applyFill="1" applyBorder="1" applyAlignment="1">
      <alignment vertical="top"/>
    </xf>
    <xf numFmtId="0" fontId="77" fillId="0" borderId="4" xfId="16" applyFont="1" applyBorder="1" applyAlignment="1">
      <alignment horizontal="center" vertical="center"/>
    </xf>
    <xf numFmtId="1" fontId="82" fillId="0" borderId="4" xfId="7" applyNumberFormat="1" applyFont="1" applyFill="1" applyBorder="1" applyAlignment="1" applyProtection="1">
      <alignment horizontal="center" vertical="center"/>
    </xf>
    <xf numFmtId="9" fontId="82" fillId="0" borderId="4" xfId="7" applyFont="1" applyFill="1" applyBorder="1" applyAlignment="1">
      <alignment horizontal="center" vertical="center"/>
    </xf>
    <xf numFmtId="1" fontId="82" fillId="0" borderId="1" xfId="7" applyNumberFormat="1" applyFont="1" applyFill="1" applyBorder="1" applyAlignment="1">
      <alignment horizontal="center" vertical="center"/>
    </xf>
    <xf numFmtId="9" fontId="82" fillId="0" borderId="1" xfId="7" applyFont="1" applyFill="1" applyBorder="1" applyAlignment="1">
      <alignment horizontal="center" vertical="center"/>
    </xf>
    <xf numFmtId="9" fontId="19" fillId="2" borderId="4" xfId="7" applyFont="1" applyFill="1" applyBorder="1" applyAlignment="1">
      <alignment horizontal="center" vertical="top"/>
    </xf>
    <xf numFmtId="1" fontId="79" fillId="0" borderId="4" xfId="7" applyNumberFormat="1" applyFont="1" applyFill="1" applyBorder="1" applyAlignment="1" applyProtection="1">
      <alignment horizontal="center" vertical="center"/>
    </xf>
    <xf numFmtId="9" fontId="79" fillId="0" borderId="1" xfId="7" applyFont="1" applyFill="1" applyBorder="1" applyAlignment="1">
      <alignment horizontal="center" vertical="center"/>
    </xf>
    <xf numFmtId="1" fontId="19" fillId="0" borderId="4" xfId="7" applyNumberFormat="1" applyFont="1" applyFill="1" applyBorder="1" applyAlignment="1" applyProtection="1">
      <alignment horizontal="center" vertical="center"/>
    </xf>
    <xf numFmtId="9" fontId="19" fillId="0" borderId="1" xfId="7" applyFont="1" applyFill="1" applyBorder="1" applyAlignment="1">
      <alignment horizontal="center" vertical="center"/>
    </xf>
    <xf numFmtId="1" fontId="79" fillId="0" borderId="4" xfId="6" applyNumberFormat="1" applyFont="1" applyBorder="1" applyAlignment="1">
      <alignment horizontal="center" vertical="center"/>
    </xf>
    <xf numFmtId="9" fontId="79" fillId="0" borderId="4" xfId="7" applyFont="1" applyFill="1" applyBorder="1" applyAlignment="1">
      <alignment horizontal="center" vertical="center"/>
    </xf>
    <xf numFmtId="9" fontId="79" fillId="0" borderId="4" xfId="7" applyFont="1" applyFill="1" applyBorder="1" applyAlignment="1">
      <alignment horizontal="center" vertical="top"/>
    </xf>
    <xf numFmtId="0" fontId="19" fillId="2" borderId="0" xfId="6" applyFont="1" applyFill="1" applyAlignment="1">
      <alignment vertical="center"/>
    </xf>
    <xf numFmtId="9" fontId="19" fillId="2" borderId="0" xfId="1" applyFont="1" applyFill="1" applyAlignment="1">
      <alignment vertical="center"/>
    </xf>
    <xf numFmtId="10" fontId="19" fillId="2" borderId="0" xfId="6" applyNumberFormat="1" applyFont="1" applyFill="1" applyAlignment="1">
      <alignment vertical="center"/>
    </xf>
    <xf numFmtId="10" fontId="22" fillId="0" borderId="4" xfId="1" applyNumberFormat="1" applyFont="1" applyFill="1" applyBorder="1" applyAlignment="1">
      <alignment vertical="center"/>
    </xf>
    <xf numFmtId="0" fontId="22" fillId="0" borderId="4" xfId="6" applyFont="1" applyBorder="1" applyAlignment="1">
      <alignment vertical="center"/>
    </xf>
    <xf numFmtId="0" fontId="23" fillId="9" borderId="10" xfId="6" applyFont="1" applyFill="1" applyBorder="1" applyAlignment="1">
      <alignment horizontal="center" vertical="center" wrapText="1"/>
    </xf>
    <xf numFmtId="1" fontId="23" fillId="9" borderId="10" xfId="6" applyNumberFormat="1" applyFont="1" applyFill="1" applyBorder="1" applyAlignment="1">
      <alignment horizontal="center" vertical="center" wrapText="1"/>
    </xf>
    <xf numFmtId="1" fontId="21" fillId="2" borderId="1" xfId="6" applyNumberFormat="1" applyFont="1" applyFill="1" applyBorder="1" applyAlignment="1">
      <alignment horizontal="center" vertical="center"/>
    </xf>
    <xf numFmtId="0" fontId="23" fillId="0" borderId="7" xfId="6" applyFont="1" applyBorder="1" applyAlignment="1">
      <alignment horizontal="center" vertical="center" wrapText="1"/>
    </xf>
    <xf numFmtId="1" fontId="23" fillId="0" borderId="10" xfId="6" applyNumberFormat="1" applyFont="1" applyBorder="1" applyAlignment="1">
      <alignment horizontal="center" vertical="center" wrapText="1"/>
    </xf>
    <xf numFmtId="9" fontId="21" fillId="0" borderId="7" xfId="6" applyNumberFormat="1" applyFont="1" applyBorder="1" applyAlignment="1">
      <alignment horizontal="center" vertical="center"/>
    </xf>
    <xf numFmtId="1" fontId="21" fillId="0" borderId="1" xfId="6" applyNumberFormat="1" applyFont="1" applyBorder="1" applyAlignment="1">
      <alignment horizontal="center" vertical="center"/>
    </xf>
    <xf numFmtId="1" fontId="23" fillId="2" borderId="4" xfId="6" applyNumberFormat="1" applyFont="1" applyFill="1" applyBorder="1" applyAlignment="1">
      <alignment horizontal="center" vertical="center" wrapText="1"/>
    </xf>
    <xf numFmtId="9" fontId="23" fillId="9" borderId="1" xfId="6" applyNumberFormat="1" applyFont="1" applyFill="1" applyBorder="1" applyAlignment="1">
      <alignment horizontal="center" vertical="center"/>
    </xf>
    <xf numFmtId="0" fontId="23" fillId="0" borderId="4" xfId="6" applyFont="1" applyBorder="1" applyAlignment="1">
      <alignment horizontal="center" vertical="center" wrapText="1"/>
    </xf>
    <xf numFmtId="9" fontId="21" fillId="0" borderId="4" xfId="6" applyNumberFormat="1" applyFont="1" applyBorder="1" applyAlignment="1">
      <alignment horizontal="center" vertical="center"/>
    </xf>
    <xf numFmtId="1" fontId="23" fillId="0" borderId="4" xfId="6" applyNumberFormat="1" applyFont="1" applyBorder="1" applyAlignment="1">
      <alignment horizontal="center" vertical="center" wrapText="1"/>
    </xf>
    <xf numFmtId="1" fontId="23" fillId="9" borderId="1" xfId="6" applyNumberFormat="1" applyFont="1" applyFill="1" applyBorder="1" applyAlignment="1">
      <alignment horizontal="center" vertical="center" wrapText="1"/>
    </xf>
    <xf numFmtId="1" fontId="23" fillId="9" borderId="1" xfId="6" applyNumberFormat="1" applyFont="1" applyFill="1" applyBorder="1" applyAlignment="1">
      <alignment horizontal="center" vertical="center"/>
    </xf>
    <xf numFmtId="0" fontId="23" fillId="9" borderId="7" xfId="6" applyFont="1" applyFill="1" applyBorder="1" applyAlignment="1">
      <alignment horizontal="center" vertical="center" wrapText="1"/>
    </xf>
    <xf numFmtId="9" fontId="23" fillId="9" borderId="7" xfId="6" applyNumberFormat="1" applyFont="1" applyFill="1" applyBorder="1" applyAlignment="1">
      <alignment horizontal="center" vertical="center"/>
    </xf>
    <xf numFmtId="9" fontId="23" fillId="9" borderId="10" xfId="6" applyNumberFormat="1" applyFont="1" applyFill="1" applyBorder="1" applyAlignment="1">
      <alignment horizontal="center" vertical="center"/>
    </xf>
    <xf numFmtId="9" fontId="19" fillId="2" borderId="7" xfId="6" applyNumberFormat="1" applyFont="1" applyFill="1" applyBorder="1" applyAlignment="1">
      <alignment horizontal="center" vertical="center"/>
    </xf>
    <xf numFmtId="165" fontId="19" fillId="2" borderId="7" xfId="6" applyNumberFormat="1" applyFont="1" applyFill="1" applyBorder="1" applyAlignment="1">
      <alignment horizontal="center" vertical="center"/>
    </xf>
    <xf numFmtId="9" fontId="19" fillId="0" borderId="7" xfId="6" applyNumberFormat="1" applyFont="1" applyBorder="1" applyAlignment="1">
      <alignment horizontal="center" vertical="center"/>
    </xf>
    <xf numFmtId="1" fontId="21" fillId="2" borderId="1" xfId="1" applyNumberFormat="1" applyFont="1" applyFill="1" applyBorder="1" applyAlignment="1">
      <alignment horizontal="center" vertical="center" wrapText="1"/>
    </xf>
    <xf numFmtId="1" fontId="19" fillId="2" borderId="1" xfId="7" applyNumberFormat="1" applyFont="1" applyFill="1" applyBorder="1" applyAlignment="1">
      <alignment horizontal="center" vertical="center" wrapText="1"/>
    </xf>
    <xf numFmtId="1" fontId="19" fillId="0" borderId="1" xfId="7" applyNumberFormat="1" applyFont="1" applyBorder="1" applyAlignment="1">
      <alignment horizontal="center" vertical="center" wrapText="1"/>
    </xf>
    <xf numFmtId="0" fontId="19" fillId="0" borderId="1" xfId="6" applyFont="1" applyBorder="1" applyAlignment="1">
      <alignment horizontal="center" vertical="center"/>
    </xf>
    <xf numFmtId="0" fontId="19" fillId="2" borderId="1" xfId="6" applyFont="1" applyFill="1" applyBorder="1" applyAlignment="1">
      <alignment horizontal="center" vertical="center"/>
    </xf>
    <xf numFmtId="1" fontId="15" fillId="0" borderId="4" xfId="7" applyNumberFormat="1" applyFont="1" applyBorder="1" applyAlignment="1">
      <alignment horizontal="center" vertical="center" wrapText="1"/>
    </xf>
    <xf numFmtId="1" fontId="15" fillId="0" borderId="1" xfId="7" applyNumberFormat="1" applyFont="1" applyBorder="1" applyAlignment="1">
      <alignment horizontal="center" vertical="center" wrapText="1"/>
    </xf>
    <xf numFmtId="1" fontId="19" fillId="0" borderId="1" xfId="7" applyNumberFormat="1" applyFont="1" applyBorder="1" applyAlignment="1">
      <alignment horizontal="center" vertical="center"/>
    </xf>
    <xf numFmtId="0" fontId="19" fillId="0" borderId="10" xfId="6" applyFont="1" applyBorder="1" applyAlignment="1">
      <alignment horizontal="center" vertical="center"/>
    </xf>
    <xf numFmtId="9" fontId="19" fillId="0" borderId="10" xfId="7" applyFont="1" applyBorder="1" applyAlignment="1">
      <alignment horizontal="center" vertical="center"/>
    </xf>
    <xf numFmtId="1" fontId="19" fillId="0" borderId="10" xfId="7" applyNumberFormat="1" applyFont="1" applyBorder="1" applyAlignment="1">
      <alignment horizontal="center" vertical="center"/>
    </xf>
    <xf numFmtId="0" fontId="19" fillId="0" borderId="8" xfId="6" applyFont="1" applyBorder="1" applyAlignment="1">
      <alignment horizontal="center" vertical="center"/>
    </xf>
    <xf numFmtId="9" fontId="19" fillId="0" borderId="7" xfId="7" applyFont="1" applyBorder="1" applyAlignment="1">
      <alignment horizontal="center" vertical="center"/>
    </xf>
    <xf numFmtId="0" fontId="19" fillId="2" borderId="7" xfId="6" applyFont="1" applyFill="1" applyBorder="1" applyAlignment="1">
      <alignment horizontal="center" vertical="center"/>
    </xf>
    <xf numFmtId="0" fontId="19" fillId="0" borderId="11" xfId="6" applyFont="1" applyBorder="1" applyAlignment="1">
      <alignment horizontal="center" vertical="center"/>
    </xf>
    <xf numFmtId="9" fontId="19" fillId="0" borderId="12" xfId="7" applyFont="1" applyBorder="1" applyAlignment="1">
      <alignment horizontal="center" vertical="center" wrapText="1"/>
    </xf>
    <xf numFmtId="0" fontId="19" fillId="2" borderId="7" xfId="7" applyNumberFormat="1" applyFont="1" applyFill="1" applyBorder="1" applyAlignment="1">
      <alignment horizontal="center" vertical="center" wrapText="1"/>
    </xf>
    <xf numFmtId="9" fontId="19" fillId="2" borderId="1" xfId="7" applyFont="1" applyFill="1" applyBorder="1" applyAlignment="1">
      <alignment horizontal="center" vertical="center" wrapText="1"/>
    </xf>
    <xf numFmtId="1" fontId="19" fillId="2" borderId="7" xfId="6" applyNumberFormat="1" applyFont="1" applyFill="1" applyBorder="1" applyAlignment="1">
      <alignment horizontal="center" vertical="center" wrapText="1"/>
    </xf>
    <xf numFmtId="0" fontId="19" fillId="0" borderId="10" xfId="7" applyNumberFormat="1" applyFont="1" applyFill="1" applyBorder="1" applyAlignment="1">
      <alignment horizontal="center" vertical="center"/>
    </xf>
    <xf numFmtId="9" fontId="19" fillId="0" borderId="1" xfId="7" applyFont="1" applyBorder="1" applyAlignment="1">
      <alignment horizontal="center" vertical="center"/>
    </xf>
    <xf numFmtId="1" fontId="19" fillId="0" borderId="10" xfId="6" applyNumberFormat="1" applyFont="1" applyBorder="1" applyAlignment="1">
      <alignment horizontal="center" vertical="center"/>
    </xf>
    <xf numFmtId="0" fontId="20" fillId="0" borderId="4" xfId="6" applyFont="1" applyBorder="1" applyAlignment="1">
      <alignment horizontal="center" vertical="center" wrapText="1"/>
    </xf>
    <xf numFmtId="9" fontId="19" fillId="0" borderId="1" xfId="7" applyFont="1" applyBorder="1" applyAlignment="1">
      <alignment horizontal="center" vertical="center" wrapText="1"/>
    </xf>
    <xf numFmtId="1" fontId="19" fillId="0" borderId="4" xfId="6" applyNumberFormat="1" applyFont="1" applyBorder="1" applyAlignment="1">
      <alignment horizontal="center" vertical="center" wrapText="1"/>
    </xf>
    <xf numFmtId="1" fontId="19" fillId="0" borderId="1" xfId="7" applyNumberFormat="1" applyFont="1" applyFill="1" applyBorder="1" applyAlignment="1">
      <alignment horizontal="center" vertical="center" wrapText="1"/>
    </xf>
    <xf numFmtId="0" fontId="19" fillId="2" borderId="7" xfId="6" applyFont="1" applyFill="1" applyBorder="1" applyAlignment="1">
      <alignment horizontal="center" vertical="center" wrapText="1"/>
    </xf>
    <xf numFmtId="9" fontId="19" fillId="2" borderId="7" xfId="7" applyFont="1" applyFill="1" applyBorder="1" applyAlignment="1">
      <alignment horizontal="center" vertical="center"/>
    </xf>
    <xf numFmtId="1" fontId="19" fillId="2" borderId="1" xfId="7" applyNumberFormat="1" applyFont="1" applyFill="1" applyBorder="1" applyAlignment="1">
      <alignment horizontal="center" vertical="center"/>
    </xf>
    <xf numFmtId="0" fontId="19" fillId="2" borderId="11" xfId="6" applyFont="1" applyFill="1" applyBorder="1" applyAlignment="1">
      <alignment horizontal="center" vertical="center" wrapText="1"/>
    </xf>
    <xf numFmtId="9" fontId="19" fillId="2" borderId="11" xfId="7" applyFont="1" applyFill="1" applyBorder="1" applyAlignment="1">
      <alignment horizontal="center" vertical="center"/>
    </xf>
    <xf numFmtId="1" fontId="19" fillId="2" borderId="1" xfId="6" applyNumberFormat="1" applyFont="1" applyFill="1" applyBorder="1" applyAlignment="1">
      <alignment horizontal="center" vertical="center"/>
    </xf>
    <xf numFmtId="9" fontId="19" fillId="2" borderId="4" xfId="7" applyFont="1" applyFill="1" applyBorder="1" applyAlignment="1">
      <alignment vertical="center" wrapText="1"/>
    </xf>
    <xf numFmtId="1" fontId="19" fillId="2" borderId="1" xfId="6" applyNumberFormat="1" applyFont="1" applyFill="1" applyBorder="1" applyAlignment="1">
      <alignment horizontal="center" vertical="center" wrapText="1"/>
    </xf>
    <xf numFmtId="9" fontId="19" fillId="2" borderId="12" xfId="7" applyFont="1" applyFill="1" applyBorder="1" applyAlignment="1">
      <alignment horizontal="center" vertical="center"/>
    </xf>
    <xf numFmtId="9" fontId="19" fillId="2" borderId="18" xfId="7" applyFont="1" applyFill="1" applyBorder="1" applyAlignment="1">
      <alignment horizontal="center" vertical="center"/>
    </xf>
    <xf numFmtId="1" fontId="24" fillId="2" borderId="1" xfId="7" applyNumberFormat="1" applyFont="1" applyFill="1" applyBorder="1" applyAlignment="1">
      <alignment horizontal="center" vertical="center" wrapText="1"/>
    </xf>
    <xf numFmtId="164" fontId="76" fillId="0" borderId="7" xfId="6" applyNumberFormat="1" applyFont="1" applyBorder="1" applyAlignment="1">
      <alignment vertical="top"/>
    </xf>
    <xf numFmtId="0" fontId="1" fillId="0" borderId="0" xfId="24"/>
    <xf numFmtId="9" fontId="77" fillId="0" borderId="4" xfId="25" applyFont="1" applyFill="1" applyBorder="1" applyAlignment="1">
      <alignment horizontal="center" vertical="center" wrapText="1"/>
    </xf>
    <xf numFmtId="0" fontId="12" fillId="0" borderId="4" xfId="24" applyFont="1" applyBorder="1" applyAlignment="1">
      <alignment horizontal="center" vertical="center" wrapText="1"/>
    </xf>
    <xf numFmtId="9" fontId="76" fillId="0" borderId="4" xfId="25" applyFont="1" applyFill="1" applyBorder="1" applyAlignment="1">
      <alignment horizontal="center" vertical="center"/>
    </xf>
    <xf numFmtId="9" fontId="77" fillId="0" borderId="4" xfId="25" applyFont="1" applyFill="1" applyBorder="1" applyAlignment="1">
      <alignment horizontal="center" vertical="center"/>
    </xf>
    <xf numFmtId="9" fontId="12" fillId="0" borderId="4" xfId="25" applyFont="1" applyBorder="1" applyAlignment="1">
      <alignment horizontal="center"/>
    </xf>
    <xf numFmtId="0" fontId="12" fillId="0" borderId="4" xfId="24" applyFont="1" applyBorder="1" applyAlignment="1">
      <alignment horizontal="center"/>
    </xf>
    <xf numFmtId="0" fontId="77" fillId="16" borderId="4" xfId="16" applyFont="1" applyFill="1" applyBorder="1" applyAlignment="1">
      <alignment horizontal="center" vertical="center"/>
    </xf>
    <xf numFmtId="0" fontId="92" fillId="16" borderId="4" xfId="24" applyFont="1" applyFill="1" applyBorder="1" applyAlignment="1">
      <alignment horizontal="center" vertical="center" wrapText="1"/>
    </xf>
    <xf numFmtId="1" fontId="77" fillId="0" borderId="4" xfId="25" applyNumberFormat="1" applyFont="1" applyFill="1" applyBorder="1" applyAlignment="1">
      <alignment horizontal="center" vertical="center" wrapText="1"/>
    </xf>
    <xf numFmtId="1" fontId="76" fillId="0" borderId="4" xfId="25" applyNumberFormat="1" applyFont="1" applyFill="1" applyBorder="1" applyAlignment="1">
      <alignment horizontal="center" vertical="center" wrapText="1"/>
    </xf>
    <xf numFmtId="1" fontId="77" fillId="0" borderId="4" xfId="25" applyNumberFormat="1" applyFont="1" applyFill="1" applyBorder="1" applyAlignment="1">
      <alignment horizontal="center" vertical="center"/>
    </xf>
    <xf numFmtId="1" fontId="76" fillId="0" borderId="4" xfId="25" applyNumberFormat="1" applyFont="1" applyFill="1" applyBorder="1" applyAlignment="1">
      <alignment horizontal="center" vertical="center"/>
    </xf>
    <xf numFmtId="0" fontId="76" fillId="16" borderId="4" xfId="16" applyFont="1" applyFill="1" applyBorder="1" applyAlignment="1">
      <alignment horizontal="center" vertical="center"/>
    </xf>
    <xf numFmtId="0" fontId="88" fillId="0" borderId="4" xfId="26" applyFont="1" applyBorder="1" applyAlignment="1">
      <alignment horizontal="center" vertical="center" wrapText="1"/>
    </xf>
    <xf numFmtId="1" fontId="76" fillId="0" borderId="4" xfId="16" applyNumberFormat="1" applyFont="1" applyBorder="1" applyAlignment="1">
      <alignment horizontal="center" vertical="center" wrapText="1"/>
    </xf>
    <xf numFmtId="1" fontId="77" fillId="0" borderId="4" xfId="16" applyNumberFormat="1" applyFont="1" applyBorder="1" applyAlignment="1">
      <alignment horizontal="center" vertical="center"/>
    </xf>
    <xf numFmtId="9" fontId="12" fillId="0" borderId="4" xfId="24" applyNumberFormat="1" applyFont="1" applyBorder="1" applyAlignment="1">
      <alignment horizontal="center"/>
    </xf>
    <xf numFmtId="1" fontId="92" fillId="0" borderId="4" xfId="24" applyNumberFormat="1" applyFont="1" applyBorder="1" applyAlignment="1">
      <alignment horizontal="center" vertical="center"/>
    </xf>
    <xf numFmtId="9" fontId="96" fillId="0" borderId="4" xfId="24" applyNumberFormat="1" applyFont="1" applyBorder="1" applyAlignment="1">
      <alignment horizontal="center" vertical="center"/>
    </xf>
    <xf numFmtId="0" fontId="32" fillId="0" borderId="4" xfId="24" applyFont="1" applyBorder="1" applyAlignment="1">
      <alignment horizontal="center" vertical="center"/>
    </xf>
    <xf numFmtId="0" fontId="76" fillId="0" borderId="4" xfId="24" applyFont="1" applyBorder="1" applyAlignment="1">
      <alignment horizontal="center" vertical="center"/>
    </xf>
    <xf numFmtId="0" fontId="96" fillId="0" borderId="4" xfId="24" applyFont="1" applyBorder="1" applyAlignment="1">
      <alignment horizontal="center" vertical="center"/>
    </xf>
    <xf numFmtId="9" fontId="76" fillId="0" borderId="0" xfId="25" applyFont="1" applyFill="1" applyBorder="1" applyAlignment="1">
      <alignment horizontal="center" vertical="center"/>
    </xf>
    <xf numFmtId="0" fontId="32" fillId="0" borderId="0" xfId="24" applyFont="1"/>
    <xf numFmtId="0" fontId="12" fillId="0" borderId="0" xfId="24" applyFont="1" applyAlignment="1">
      <alignment horizontal="center"/>
    </xf>
    <xf numFmtId="0" fontId="36" fillId="0" borderId="0" xfId="0" applyFont="1" applyAlignment="1">
      <alignment horizontal="center" wrapText="1"/>
    </xf>
    <xf numFmtId="0" fontId="37" fillId="0" borderId="13" xfId="0" applyFont="1" applyBorder="1" applyAlignment="1">
      <alignment horizont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13" fillId="19" borderId="1" xfId="0" applyFont="1" applyFill="1" applyBorder="1" applyAlignment="1">
      <alignment horizontal="left" vertical="top" wrapText="1"/>
    </xf>
    <xf numFmtId="0" fontId="13" fillId="19" borderId="2" xfId="0" applyFont="1" applyFill="1" applyBorder="1" applyAlignment="1">
      <alignment horizontal="left" vertical="top" wrapText="1"/>
    </xf>
    <xf numFmtId="0" fontId="13" fillId="19" borderId="3" xfId="0" applyFont="1" applyFill="1" applyBorder="1" applyAlignment="1">
      <alignment horizontal="left" vertical="top" wrapText="1"/>
    </xf>
    <xf numFmtId="0" fontId="37" fillId="0" borderId="7" xfId="0" applyFont="1" applyBorder="1" applyAlignment="1">
      <alignment horizontal="center" vertical="center" wrapText="1"/>
    </xf>
    <xf numFmtId="0" fontId="37" fillId="0" borderId="10" xfId="0" applyFont="1" applyBorder="1" applyAlignment="1">
      <alignment horizontal="center" vertical="center" wrapText="1"/>
    </xf>
    <xf numFmtId="0" fontId="13" fillId="0" borderId="1" xfId="0" applyFont="1" applyBorder="1" applyAlignment="1">
      <alignment horizontal="left" vertical="top"/>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1" xfId="0" applyFont="1" applyBorder="1" applyAlignment="1">
      <alignment horizontal="left" vertical="top" wrapText="1"/>
    </xf>
    <xf numFmtId="0" fontId="13" fillId="0" borderId="3" xfId="0" applyFont="1" applyBorder="1" applyAlignment="1">
      <alignment horizontal="left" vertical="top" wrapText="1"/>
    </xf>
    <xf numFmtId="0" fontId="28" fillId="0" borderId="7" xfId="0" applyFont="1" applyBorder="1" applyAlignment="1">
      <alignment horizontal="center" vertical="center"/>
    </xf>
    <xf numFmtId="0" fontId="28" fillId="0" borderId="10" xfId="0" applyFont="1" applyBorder="1" applyAlignment="1">
      <alignment horizontal="center" vertical="center"/>
    </xf>
    <xf numFmtId="0" fontId="14" fillId="19" borderId="1" xfId="0" applyFont="1" applyFill="1" applyBorder="1" applyAlignment="1">
      <alignment horizontal="left" vertical="top" wrapText="1"/>
    </xf>
    <xf numFmtId="0" fontId="14" fillId="19" borderId="2" xfId="0" applyFont="1" applyFill="1" applyBorder="1" applyAlignment="1">
      <alignment horizontal="left" vertical="top" wrapText="1"/>
    </xf>
    <xf numFmtId="0" fontId="14" fillId="19" borderId="3" xfId="0" applyFont="1" applyFill="1" applyBorder="1" applyAlignment="1">
      <alignment horizontal="left" vertical="top" wrapText="1"/>
    </xf>
    <xf numFmtId="0" fontId="58" fillId="0" borderId="1" xfId="6" applyFont="1" applyBorder="1" applyAlignment="1">
      <alignment horizontal="center" vertical="top" wrapText="1"/>
    </xf>
    <xf numFmtId="0" fontId="58" fillId="0" borderId="3" xfId="6" applyFont="1" applyBorder="1" applyAlignment="1">
      <alignment horizontal="center" vertical="top" wrapText="1"/>
    </xf>
    <xf numFmtId="0" fontId="59" fillId="0" borderId="0" xfId="6" applyFont="1" applyAlignment="1">
      <alignment horizontal="center" vertical="center" wrapText="1"/>
    </xf>
    <xf numFmtId="0" fontId="58" fillId="0" borderId="4" xfId="6" applyFont="1" applyBorder="1" applyAlignment="1">
      <alignment horizontal="center" vertical="center" wrapText="1"/>
    </xf>
    <xf numFmtId="0" fontId="58" fillId="0" borderId="5" xfId="6" applyFont="1" applyBorder="1" applyAlignment="1">
      <alignment horizontal="center" vertical="center" wrapText="1"/>
    </xf>
    <xf numFmtId="0" fontId="58" fillId="0" borderId="6" xfId="6" applyFont="1" applyBorder="1" applyAlignment="1">
      <alignment horizontal="center" vertical="center" wrapText="1"/>
    </xf>
    <xf numFmtId="0" fontId="58" fillId="0" borderId="8" xfId="6" applyFont="1" applyBorder="1" applyAlignment="1">
      <alignment horizontal="center" vertical="center" wrapText="1"/>
    </xf>
    <xf numFmtId="0" fontId="58" fillId="0" borderId="9" xfId="6" applyFont="1" applyBorder="1" applyAlignment="1">
      <alignment horizontal="center" vertical="center" wrapText="1"/>
    </xf>
    <xf numFmtId="0" fontId="58" fillId="0" borderId="7" xfId="6" applyFont="1" applyBorder="1" applyAlignment="1">
      <alignment horizontal="center" vertical="center" wrapText="1"/>
    </xf>
    <xf numFmtId="0" fontId="58" fillId="0" borderId="10" xfId="6" applyFont="1" applyBorder="1" applyAlignment="1">
      <alignment horizontal="center" vertical="center" wrapText="1"/>
    </xf>
    <xf numFmtId="0" fontId="58" fillId="0" borderId="1" xfId="6" applyFont="1" applyBorder="1" applyAlignment="1">
      <alignment horizontal="center" vertical="center" wrapText="1"/>
    </xf>
    <xf numFmtId="0" fontId="58" fillId="0" borderId="3" xfId="6" applyFont="1" applyBorder="1" applyAlignment="1">
      <alignment horizontal="center" vertical="center" wrapText="1"/>
    </xf>
    <xf numFmtId="0" fontId="58" fillId="0" borderId="2" xfId="6" applyFont="1" applyBorder="1" applyAlignment="1">
      <alignment horizontal="center" vertical="center" wrapText="1"/>
    </xf>
    <xf numFmtId="9" fontId="58" fillId="0" borderId="4" xfId="7" applyFont="1" applyBorder="1" applyAlignment="1">
      <alignment horizontal="center" vertical="center" wrapText="1"/>
    </xf>
    <xf numFmtId="0" fontId="19" fillId="19" borderId="4" xfId="6" applyFont="1" applyFill="1" applyBorder="1" applyAlignment="1">
      <alignment horizontal="left" wrapText="1"/>
    </xf>
    <xf numFmtId="0" fontId="19" fillId="12" borderId="8" xfId="6" applyFont="1" applyFill="1" applyBorder="1" applyAlignment="1">
      <alignment horizontal="left" wrapText="1"/>
    </xf>
    <xf numFmtId="0" fontId="19" fillId="12" borderId="13" xfId="6" applyFont="1" applyFill="1" applyBorder="1" applyAlignment="1">
      <alignment horizontal="left" wrapText="1"/>
    </xf>
    <xf numFmtId="0" fontId="58" fillId="3" borderId="1" xfId="6" applyFont="1" applyFill="1" applyBorder="1" applyAlignment="1">
      <alignment horizontal="center" vertical="center"/>
    </xf>
    <xf numFmtId="0" fontId="58" fillId="3" borderId="2" xfId="6" applyFont="1" applyFill="1" applyBorder="1" applyAlignment="1">
      <alignment horizontal="center" vertical="center"/>
    </xf>
    <xf numFmtId="0" fontId="58" fillId="4" borderId="5" xfId="6" applyFont="1" applyFill="1" applyBorder="1" applyAlignment="1">
      <alignment horizontal="left" vertical="center"/>
    </xf>
    <xf numFmtId="0" fontId="58" fillId="4" borderId="6" xfId="6" applyFont="1" applyFill="1" applyBorder="1" applyAlignment="1">
      <alignment horizontal="left" vertical="center"/>
    </xf>
    <xf numFmtId="0" fontId="58" fillId="4" borderId="4" xfId="6" applyFont="1" applyFill="1" applyBorder="1" applyAlignment="1">
      <alignment vertical="center"/>
    </xf>
    <xf numFmtId="0" fontId="60" fillId="4" borderId="4" xfId="11" applyFont="1" applyFill="1" applyBorder="1" applyAlignment="1">
      <alignment horizontal="left" vertical="center" wrapText="1"/>
    </xf>
    <xf numFmtId="0" fontId="62" fillId="11" borderId="4" xfId="11" applyFont="1" applyFill="1" applyBorder="1" applyAlignment="1">
      <alignment horizontal="left" vertical="center" wrapText="1"/>
    </xf>
    <xf numFmtId="0" fontId="62" fillId="11" borderId="4" xfId="11" applyFont="1" applyFill="1" applyBorder="1" applyAlignment="1">
      <alignment horizontal="left" vertical="center"/>
    </xf>
    <xf numFmtId="0" fontId="20" fillId="4" borderId="4" xfId="11" applyFont="1" applyFill="1" applyBorder="1" applyAlignment="1">
      <alignment horizontal="left" vertical="center" wrapText="1"/>
    </xf>
    <xf numFmtId="0" fontId="19" fillId="0" borderId="4" xfId="11" applyFont="1" applyBorder="1" applyAlignment="1">
      <alignment horizontal="center" vertical="center"/>
    </xf>
    <xf numFmtId="0" fontId="20" fillId="11" borderId="4" xfId="11" applyFont="1" applyFill="1" applyBorder="1" applyAlignment="1">
      <alignment horizontal="left" vertical="center" wrapText="1"/>
    </xf>
    <xf numFmtId="0" fontId="62" fillId="11" borderId="4" xfId="11" applyFont="1" applyFill="1" applyBorder="1" applyAlignment="1">
      <alignment horizontal="left" vertical="top"/>
    </xf>
    <xf numFmtId="0" fontId="20" fillId="11" borderId="4" xfId="11" applyFont="1" applyFill="1" applyBorder="1" applyAlignment="1">
      <alignment horizontal="center" vertical="center" wrapText="1"/>
    </xf>
    <xf numFmtId="0" fontId="59" fillId="0" borderId="0" xfId="11" applyFont="1" applyAlignment="1">
      <alignment horizontal="center" vertical="center" wrapText="1"/>
    </xf>
    <xf numFmtId="0" fontId="59" fillId="0" borderId="13" xfId="11" applyFont="1" applyBorder="1" applyAlignment="1">
      <alignment horizontal="center" wrapText="1"/>
    </xf>
    <xf numFmtId="0" fontId="20" fillId="0" borderId="4" xfId="11" applyFont="1" applyBorder="1" applyAlignment="1">
      <alignment horizontal="center" vertical="center" wrapText="1"/>
    </xf>
    <xf numFmtId="1" fontId="20" fillId="0" borderId="4" xfId="11" applyNumberFormat="1" applyFont="1" applyBorder="1" applyAlignment="1">
      <alignment horizontal="center" vertical="center" wrapText="1"/>
    </xf>
    <xf numFmtId="9" fontId="20" fillId="0" borderId="4" xfId="12" applyFont="1" applyBorder="1" applyAlignment="1">
      <alignment horizontal="center" vertical="center" wrapText="1"/>
    </xf>
    <xf numFmtId="0" fontId="20" fillId="3" borderId="4" xfId="11" applyFont="1" applyFill="1" applyBorder="1" applyAlignment="1">
      <alignment horizontal="center" vertical="center" wrapText="1"/>
    </xf>
    <xf numFmtId="0" fontId="20" fillId="4" borderId="4" xfId="11" applyFont="1" applyFill="1" applyBorder="1" applyAlignment="1">
      <alignment horizontal="center" vertical="center" wrapText="1"/>
    </xf>
    <xf numFmtId="0" fontId="20" fillId="11" borderId="4" xfId="11" applyFont="1" applyFill="1" applyBorder="1" applyAlignment="1">
      <alignment horizontal="left" vertical="center"/>
    </xf>
    <xf numFmtId="0" fontId="19" fillId="11" borderId="4" xfId="11" applyFont="1" applyFill="1" applyBorder="1" applyAlignment="1">
      <alignment horizontal="left" vertical="center"/>
    </xf>
    <xf numFmtId="0" fontId="25" fillId="0" borderId="0" xfId="0" applyFont="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9" fontId="27" fillId="0" borderId="4" xfId="1" applyFont="1" applyBorder="1" applyAlignment="1">
      <alignment horizontal="center" vertical="center" wrapText="1"/>
    </xf>
    <xf numFmtId="0" fontId="30" fillId="2" borderId="1" xfId="0" applyFont="1" applyFill="1" applyBorder="1" applyAlignment="1">
      <alignment horizontal="left" vertical="top" wrapText="1"/>
    </xf>
    <xf numFmtId="0" fontId="30" fillId="2" borderId="2" xfId="0" applyFont="1" applyFill="1" applyBorder="1" applyAlignment="1">
      <alignment horizontal="left" vertical="top" wrapText="1"/>
    </xf>
    <xf numFmtId="0" fontId="30" fillId="2" borderId="3" xfId="0" applyFont="1" applyFill="1" applyBorder="1" applyAlignment="1">
      <alignment horizontal="left" vertical="top" wrapText="1"/>
    </xf>
    <xf numFmtId="0" fontId="28" fillId="6" borderId="1" xfId="0" applyFont="1" applyFill="1" applyBorder="1" applyAlignment="1">
      <alignment horizontal="center" vertical="center"/>
    </xf>
    <xf numFmtId="0" fontId="28" fillId="6" borderId="2" xfId="0" applyFont="1" applyFill="1" applyBorder="1" applyAlignment="1">
      <alignment horizontal="center" vertical="center"/>
    </xf>
    <xf numFmtId="0" fontId="28" fillId="6" borderId="3" xfId="0" applyFont="1" applyFill="1" applyBorder="1" applyAlignment="1">
      <alignment horizontal="center" vertical="center"/>
    </xf>
    <xf numFmtId="0" fontId="74" fillId="5" borderId="1" xfId="0" applyFont="1" applyFill="1" applyBorder="1" applyAlignment="1">
      <alignment horizontal="left" wrapText="1"/>
    </xf>
    <xf numFmtId="0" fontId="74" fillId="5" borderId="3" xfId="0" applyFont="1" applyFill="1" applyBorder="1" applyAlignment="1">
      <alignment horizontal="left" wrapText="1"/>
    </xf>
    <xf numFmtId="0" fontId="26" fillId="0" borderId="7" xfId="0" applyFont="1" applyBorder="1" applyAlignment="1">
      <alignment horizontal="center" vertical="center" wrapText="1"/>
    </xf>
    <xf numFmtId="0" fontId="26" fillId="0" borderId="10" xfId="0" applyFont="1" applyBorder="1" applyAlignment="1">
      <alignment horizontal="center" vertical="center" wrapText="1"/>
    </xf>
    <xf numFmtId="1" fontId="26" fillId="0" borderId="7" xfId="0" applyNumberFormat="1" applyFont="1" applyBorder="1" applyAlignment="1">
      <alignment horizontal="center" vertical="center" wrapText="1"/>
    </xf>
    <xf numFmtId="1" fontId="26" fillId="0" borderId="10" xfId="0" applyNumberFormat="1" applyFont="1" applyBorder="1" applyAlignment="1">
      <alignment horizontal="center" vertical="center" wrapText="1"/>
    </xf>
    <xf numFmtId="0" fontId="26" fillId="0" borderId="4" xfId="0" applyFont="1" applyBorder="1" applyAlignment="1">
      <alignment horizontal="center" vertical="center"/>
    </xf>
    <xf numFmtId="0" fontId="30" fillId="12" borderId="1" xfId="0" applyFont="1" applyFill="1" applyBorder="1" applyAlignment="1">
      <alignment horizontal="left" vertical="top" wrapText="1"/>
    </xf>
    <xf numFmtId="0" fontId="30" fillId="12" borderId="2" xfId="0" applyFont="1" applyFill="1" applyBorder="1" applyAlignment="1">
      <alignment horizontal="left" vertical="top" wrapText="1"/>
    </xf>
    <xf numFmtId="0" fontId="30" fillId="12" borderId="3" xfId="0" applyFont="1" applyFill="1" applyBorder="1" applyAlignment="1">
      <alignment horizontal="left" vertical="top" wrapText="1"/>
    </xf>
    <xf numFmtId="9" fontId="17" fillId="2" borderId="1" xfId="0" applyNumberFormat="1" applyFont="1" applyFill="1" applyBorder="1" applyAlignment="1">
      <alignment horizontal="center" vertical="top" wrapText="1"/>
    </xf>
    <xf numFmtId="9" fontId="17" fillId="2" borderId="3" xfId="0" applyNumberFormat="1" applyFont="1" applyFill="1" applyBorder="1" applyAlignment="1">
      <alignment horizontal="center" vertical="top" wrapText="1"/>
    </xf>
    <xf numFmtId="0" fontId="15" fillId="0" borderId="1" xfId="0" applyFont="1" applyBorder="1" applyAlignment="1">
      <alignment horizontal="left" vertical="top" wrapText="1"/>
    </xf>
    <xf numFmtId="0" fontId="15" fillId="0" borderId="3" xfId="0" applyFont="1" applyBorder="1" applyAlignment="1">
      <alignment horizontal="left" vertical="top" wrapText="1"/>
    </xf>
    <xf numFmtId="0" fontId="30" fillId="18" borderId="1" xfId="0" applyFont="1" applyFill="1" applyBorder="1" applyAlignment="1">
      <alignment horizontal="left" vertical="top" wrapText="1"/>
    </xf>
    <xf numFmtId="0" fontId="30" fillId="18" borderId="2" xfId="0" applyFont="1" applyFill="1" applyBorder="1" applyAlignment="1">
      <alignment horizontal="left" vertical="top" wrapText="1"/>
    </xf>
    <xf numFmtId="0" fontId="30" fillId="18" borderId="3" xfId="0" applyFont="1" applyFill="1" applyBorder="1" applyAlignment="1">
      <alignment horizontal="left" vertical="top" wrapText="1"/>
    </xf>
    <xf numFmtId="9" fontId="17" fillId="2" borderId="1" xfId="0" applyNumberFormat="1" applyFont="1" applyFill="1" applyBorder="1" applyAlignment="1">
      <alignment horizontal="left" vertical="top" wrapText="1"/>
    </xf>
    <xf numFmtId="9" fontId="17" fillId="2" borderId="3" xfId="0" applyNumberFormat="1" applyFont="1" applyFill="1" applyBorder="1" applyAlignment="1">
      <alignment horizontal="left" vertical="top" wrapText="1"/>
    </xf>
    <xf numFmtId="9" fontId="15" fillId="0" borderId="4" xfId="0" applyNumberFormat="1" applyFont="1" applyBorder="1" applyAlignment="1">
      <alignment horizontal="center" vertical="top" wrapText="1"/>
    </xf>
    <xf numFmtId="0" fontId="26" fillId="0" borderId="0" xfId="0" applyFont="1" applyAlignment="1">
      <alignment horizontal="center" vertical="top"/>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0" xfId="0" applyFont="1" applyAlignment="1">
      <alignment horizontal="center" vertical="top" wrapText="1"/>
    </xf>
    <xf numFmtId="0" fontId="26" fillId="0" borderId="4" xfId="0" applyFont="1" applyBorder="1" applyAlignment="1">
      <alignment horizontal="center" vertical="center" wrapText="1"/>
    </xf>
    <xf numFmtId="9" fontId="17" fillId="2" borderId="4" xfId="0" applyNumberFormat="1" applyFont="1" applyFill="1" applyBorder="1" applyAlignment="1">
      <alignment horizontal="center" vertical="top" wrapText="1"/>
    </xf>
    <xf numFmtId="0" fontId="30" fillId="12" borderId="1" xfId="0" applyFont="1" applyFill="1" applyBorder="1" applyAlignment="1">
      <alignment horizontal="left" vertical="center" wrapText="1"/>
    </xf>
    <xf numFmtId="0" fontId="30" fillId="12" borderId="2" xfId="0" applyFont="1" applyFill="1" applyBorder="1" applyAlignment="1">
      <alignment horizontal="left" vertical="center" wrapText="1"/>
    </xf>
    <xf numFmtId="0" fontId="30" fillId="12" borderId="3" xfId="0" applyFont="1" applyFill="1" applyBorder="1" applyAlignment="1">
      <alignment horizontal="left" vertical="center" wrapText="1"/>
    </xf>
    <xf numFmtId="0" fontId="31" fillId="18" borderId="1" xfId="0" applyFont="1" applyFill="1" applyBorder="1" applyAlignment="1">
      <alignment horizontal="left" vertical="top" wrapText="1"/>
    </xf>
    <xf numFmtId="0" fontId="31" fillId="18" borderId="2" xfId="0" applyFont="1" applyFill="1" applyBorder="1" applyAlignment="1">
      <alignment horizontal="left" vertical="top" wrapText="1"/>
    </xf>
    <xf numFmtId="0" fontId="31" fillId="18" borderId="3" xfId="0" applyFont="1" applyFill="1" applyBorder="1" applyAlignment="1">
      <alignment horizontal="left" vertical="top" wrapText="1"/>
    </xf>
    <xf numFmtId="9" fontId="15" fillId="0" borderId="1" xfId="0" applyNumberFormat="1" applyFont="1" applyBorder="1" applyAlignment="1">
      <alignment horizontal="center" vertical="top" wrapText="1"/>
    </xf>
    <xf numFmtId="9" fontId="15" fillId="0" borderId="3" xfId="0" applyNumberFormat="1" applyFont="1" applyBorder="1" applyAlignment="1">
      <alignment horizontal="center" vertical="top" wrapText="1"/>
    </xf>
    <xf numFmtId="0" fontId="35" fillId="0" borderId="0" xfId="0" applyFont="1" applyAlignment="1">
      <alignment horizontal="left" vertical="center"/>
    </xf>
    <xf numFmtId="0" fontId="12" fillId="0" borderId="0" xfId="0" applyFont="1" applyAlignment="1">
      <alignment horizontal="left"/>
    </xf>
    <xf numFmtId="0" fontId="35" fillId="0" borderId="0" xfId="0" applyFont="1" applyAlignment="1">
      <alignment horizontal="left" vertical="top" wrapText="1"/>
    </xf>
    <xf numFmtId="0" fontId="35" fillId="0" borderId="0" xfId="0" applyFont="1" applyAlignment="1">
      <alignment horizontal="center" vertical="top"/>
    </xf>
    <xf numFmtId="0" fontId="35" fillId="0" borderId="0" xfId="0" applyFont="1" applyAlignment="1">
      <alignment horizontal="left" vertical="top"/>
    </xf>
    <xf numFmtId="0" fontId="35" fillId="0" borderId="0" xfId="0" applyFont="1" applyAlignment="1">
      <alignment horizontal="left" vertical="center" wrapText="1"/>
    </xf>
    <xf numFmtId="0" fontId="78" fillId="0" borderId="1" xfId="18" applyFont="1" applyBorder="1" applyAlignment="1">
      <alignment horizontal="center" vertical="top" wrapText="1"/>
    </xf>
    <xf numFmtId="0" fontId="78" fillId="0" borderId="3" xfId="18" applyFont="1" applyBorder="1" applyAlignment="1">
      <alignment horizontal="center" vertical="top" wrapText="1"/>
    </xf>
    <xf numFmtId="0" fontId="16" fillId="3" borderId="4" xfId="18" applyFont="1" applyFill="1" applyBorder="1" applyAlignment="1">
      <alignment horizontal="center" vertical="center" wrapText="1"/>
    </xf>
    <xf numFmtId="0" fontId="77" fillId="18" borderId="1" xfId="18" applyFont="1" applyFill="1" applyBorder="1" applyAlignment="1">
      <alignment horizontal="left" vertical="center" wrapText="1"/>
    </xf>
    <xf numFmtId="0" fontId="77" fillId="18" borderId="2" xfId="18" applyFont="1" applyFill="1" applyBorder="1" applyAlignment="1">
      <alignment horizontal="left" vertical="center" wrapText="1"/>
    </xf>
    <xf numFmtId="0" fontId="89" fillId="0" borderId="0" xfId="18" applyFont="1" applyAlignment="1">
      <alignment horizontal="center" wrapText="1"/>
    </xf>
    <xf numFmtId="17" fontId="15" fillId="0" borderId="13" xfId="18" applyNumberFormat="1" applyFont="1" applyBorder="1" applyAlignment="1">
      <alignment horizontal="center"/>
    </xf>
    <xf numFmtId="0" fontId="15" fillId="0" borderId="13" xfId="18" applyFont="1" applyBorder="1" applyAlignment="1">
      <alignment horizontal="center"/>
    </xf>
    <xf numFmtId="0" fontId="16" fillId="0" borderId="4" xfId="18" applyFont="1" applyBorder="1" applyAlignment="1">
      <alignment horizontal="center" vertical="center" wrapText="1"/>
    </xf>
    <xf numFmtId="0" fontId="77" fillId="0" borderId="5" xfId="18" applyFont="1" applyBorder="1" applyAlignment="1">
      <alignment horizontal="center" vertical="center" wrapText="1"/>
    </xf>
    <xf numFmtId="0" fontId="77" fillId="0" borderId="6" xfId="18" applyFont="1" applyBorder="1" applyAlignment="1">
      <alignment horizontal="center" vertical="center" wrapText="1"/>
    </xf>
    <xf numFmtId="0" fontId="77" fillId="0" borderId="8" xfId="18" applyFont="1" applyBorder="1" applyAlignment="1">
      <alignment horizontal="center" vertical="center" wrapText="1"/>
    </xf>
    <xf numFmtId="0" fontId="77" fillId="0" borderId="9" xfId="18" applyFont="1" applyBorder="1" applyAlignment="1">
      <alignment horizontal="center" vertical="center" wrapText="1"/>
    </xf>
    <xf numFmtId="0" fontId="77" fillId="0" borderId="7" xfId="18" applyFont="1" applyBorder="1" applyAlignment="1">
      <alignment horizontal="center" vertical="center" wrapText="1"/>
    </xf>
    <xf numFmtId="0" fontId="77" fillId="0" borderId="10" xfId="18" applyFont="1" applyBorder="1" applyAlignment="1">
      <alignment horizontal="center" vertical="center" wrapText="1"/>
    </xf>
    <xf numFmtId="0" fontId="77" fillId="0" borderId="1" xfId="18" applyFont="1" applyBorder="1" applyAlignment="1">
      <alignment horizontal="center" vertical="center" wrapText="1"/>
    </xf>
    <xf numFmtId="0" fontId="77" fillId="0" borderId="3" xfId="18" applyFont="1" applyBorder="1" applyAlignment="1">
      <alignment horizontal="center" vertical="center" wrapText="1"/>
    </xf>
    <xf numFmtId="0" fontId="77" fillId="0" borderId="4" xfId="18" applyFont="1" applyBorder="1" applyAlignment="1">
      <alignment horizontal="center" vertical="center" wrapText="1"/>
    </xf>
    <xf numFmtId="9" fontId="77" fillId="0" borderId="4" xfId="19" applyFont="1" applyBorder="1" applyAlignment="1">
      <alignment horizontal="center" vertical="center" wrapText="1"/>
    </xf>
    <xf numFmtId="0" fontId="77" fillId="18" borderId="4" xfId="6" applyFont="1" applyFill="1" applyBorder="1" applyAlignment="1">
      <alignment horizontal="left" vertical="center" wrapText="1"/>
    </xf>
    <xf numFmtId="0" fontId="84" fillId="0" borderId="0" xfId="0" applyFont="1" applyAlignment="1">
      <alignment horizontal="center"/>
    </xf>
    <xf numFmtId="0" fontId="87" fillId="0" borderId="4" xfId="16" applyFont="1" applyBorder="1" applyAlignment="1">
      <alignment horizontal="center" vertical="center" wrapText="1"/>
    </xf>
    <xf numFmtId="0" fontId="84" fillId="0" borderId="13" xfId="0" applyFont="1" applyBorder="1" applyAlignment="1">
      <alignment horizontal="center"/>
    </xf>
    <xf numFmtId="0" fontId="86" fillId="0" borderId="4" xfId="16" applyFont="1" applyBorder="1" applyAlignment="1">
      <alignment horizontal="center" vertical="center" wrapText="1"/>
    </xf>
    <xf numFmtId="0" fontId="77" fillId="0" borderId="4" xfId="16" applyFont="1" applyBorder="1" applyAlignment="1">
      <alignment horizontal="center" vertical="center"/>
    </xf>
    <xf numFmtId="0" fontId="87" fillId="0" borderId="7" xfId="16" applyFont="1" applyBorder="1" applyAlignment="1">
      <alignment horizontal="center" vertical="center" wrapText="1"/>
    </xf>
    <xf numFmtId="0" fontId="87" fillId="0" borderId="11" xfId="16" applyFont="1" applyBorder="1" applyAlignment="1">
      <alignment horizontal="center" vertical="center" wrapText="1"/>
    </xf>
    <xf numFmtId="0" fontId="87" fillId="0" borderId="10" xfId="16" applyFont="1" applyBorder="1" applyAlignment="1">
      <alignment horizontal="center" vertical="center" wrapText="1"/>
    </xf>
    <xf numFmtId="0" fontId="84" fillId="0" borderId="0" xfId="24" applyFont="1" applyAlignment="1">
      <alignment horizontal="center"/>
    </xf>
    <xf numFmtId="0" fontId="84" fillId="0" borderId="13" xfId="24" applyFont="1" applyBorder="1" applyAlignment="1">
      <alignment horizontal="center"/>
    </xf>
    <xf numFmtId="0" fontId="77" fillId="0" borderId="1" xfId="16" applyFont="1" applyBorder="1" applyAlignment="1">
      <alignment horizontal="center" vertical="center"/>
    </xf>
    <xf numFmtId="0" fontId="77" fillId="0" borderId="2" xfId="16" applyFont="1" applyBorder="1" applyAlignment="1">
      <alignment horizontal="center" vertical="center"/>
    </xf>
    <xf numFmtId="0" fontId="77" fillId="0" borderId="3" xfId="16" applyFont="1" applyBorder="1" applyAlignment="1">
      <alignment horizontal="center" vertical="center"/>
    </xf>
    <xf numFmtId="9" fontId="19" fillId="0" borderId="4" xfId="1" applyFont="1" applyFill="1" applyBorder="1" applyAlignment="1">
      <alignment horizontal="center" vertical="center" wrapText="1"/>
    </xf>
    <xf numFmtId="9" fontId="19" fillId="0" borderId="4" xfId="7" applyFont="1" applyFill="1" applyBorder="1" applyAlignment="1">
      <alignment horizontal="center" vertical="center"/>
    </xf>
  </cellXfs>
  <cellStyles count="27">
    <cellStyle name="Comma [0] 2" xfId="3" xr:uid="{00000000-0005-0000-0000-000000000000}"/>
    <cellStyle name="Normal" xfId="0" builtinId="0"/>
    <cellStyle name="Normal 2" xfId="16" xr:uid="{D5F60FCA-3002-4625-BA1A-96E09967CFEA}"/>
    <cellStyle name="Normal 2 2" xfId="4" xr:uid="{00000000-0005-0000-0000-000002000000}"/>
    <cellStyle name="Normal 2 2 2" xfId="9" xr:uid="{00000000-0005-0000-0000-000003000000}"/>
    <cellStyle name="Normal 2 2 2 2" xfId="14" xr:uid="{F200BECC-5AC8-45BD-9E2A-19B4E6C63388}"/>
    <cellStyle name="Normal 2 3" xfId="5" xr:uid="{00000000-0005-0000-0000-000004000000}"/>
    <cellStyle name="Normal 2 3 2" xfId="10" xr:uid="{00000000-0005-0000-0000-000005000000}"/>
    <cellStyle name="Normal 2 3 2 2" xfId="13" xr:uid="{2650A275-B0CF-44FB-9B41-343524C4728E}"/>
    <cellStyle name="Normal 3" xfId="2" xr:uid="{00000000-0005-0000-0000-000006000000}"/>
    <cellStyle name="Normal 3 2" xfId="6" xr:uid="{00000000-0005-0000-0000-000007000000}"/>
    <cellStyle name="Normal 3 2 2" xfId="11" xr:uid="{14CB6596-4CE5-4FDC-9D89-8195569237AD}"/>
    <cellStyle name="Normal 3 2 3" xfId="18" xr:uid="{E884DCC0-503A-43E4-A022-8326A4DDC369}"/>
    <cellStyle name="Normal 3 2 4" xfId="23" xr:uid="{C040B833-2522-4A89-B1C1-A42293703AE7}"/>
    <cellStyle name="Normal 3 2 5" xfId="26" xr:uid="{84A7BFF2-9D50-414E-B5EB-2329D5987751}"/>
    <cellStyle name="Normal 4" xfId="8" xr:uid="{00000000-0005-0000-0000-000008000000}"/>
    <cellStyle name="Normal 4 2" xfId="15" xr:uid="{AC654C6A-9F55-48D8-B76E-9F124F546977}"/>
    <cellStyle name="Normal 4 3" xfId="20" xr:uid="{ADD50533-4E7C-4FFA-94ED-79FB8B231F30}"/>
    <cellStyle name="Normal 5" xfId="21" xr:uid="{54C64852-42C4-4246-9FD2-4C0CF47C5C87}"/>
    <cellStyle name="Normal 6" xfId="24" xr:uid="{3AB98D03-5583-4222-A475-F36C347FBB4B}"/>
    <cellStyle name="Percent" xfId="1" builtinId="5"/>
    <cellStyle name="Percent 2" xfId="7" xr:uid="{00000000-0005-0000-0000-00000A000000}"/>
    <cellStyle name="Percent 2 2" xfId="12" xr:uid="{B2479275-302B-4E45-A4E5-6B354294BF8D}"/>
    <cellStyle name="Percent 2 3" xfId="19" xr:uid="{CCBD0167-A77B-488A-995A-C4D912EE939C}"/>
    <cellStyle name="Percent 2 4" xfId="22" xr:uid="{717C4E50-0EF0-4110-B136-DF400CFBB827}"/>
    <cellStyle name="Percent 2 5" xfId="25" xr:uid="{AF3654B8-6EFC-4ED9-ADB7-C9A081055507}"/>
    <cellStyle name="Percent 3" xfId="17" xr:uid="{7179C31D-82A5-4F8D-9F78-5ACF39515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KINERJA ADMINISTRASI DAN MANAJEMEN</a:t>
            </a:r>
          </a:p>
        </c:rich>
      </c:tx>
      <c:overlay val="0"/>
    </c:title>
    <c:autoTitleDeleted val="0"/>
    <c:plotArea>
      <c:layout/>
      <c:radarChart>
        <c:radarStyle val="marker"/>
        <c:varyColors val="0"/>
        <c:ser>
          <c:idx val="0"/>
          <c:order val="0"/>
          <c:tx>
            <c:v>Target</c:v>
          </c:tx>
          <c:cat>
            <c:strRef>
              <c:f>' chart manajemen'!$B$3:$B$8</c:f>
              <c:strCache>
                <c:ptCount val="6"/>
                <c:pt idx="0">
                  <c:v>Manajemen Umum</c:v>
                </c:pt>
                <c:pt idx="1">
                  <c:v>Manajemen Peralatan dan Sarana Prasarana</c:v>
                </c:pt>
                <c:pt idx="2">
                  <c:v>Manajemen Keuangan </c:v>
                </c:pt>
                <c:pt idx="3">
                  <c:v>Manajemen Sumber Daya Manusia</c:v>
                </c:pt>
                <c:pt idx="4">
                  <c:v>Manajemen Pelayanan Kefarmasian </c:v>
                </c:pt>
                <c:pt idx="5">
                  <c:v>Manajemen Pengelolaan Data dan Informasi di Puskesmas (Puskesmas sebagai bank data)</c:v>
                </c:pt>
              </c:strCache>
            </c:strRef>
          </c:cat>
          <c:val>
            <c:numRef>
              <c:f>' chart manajemen'!$C$3:$C$8</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31DB-4CA6-9385-8802B649E103}"/>
            </c:ext>
          </c:extLst>
        </c:ser>
        <c:ser>
          <c:idx val="1"/>
          <c:order val="1"/>
          <c:tx>
            <c:v>Capaian</c:v>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chart manajemen'!$B$3:$B$8</c:f>
              <c:strCache>
                <c:ptCount val="6"/>
                <c:pt idx="0">
                  <c:v>Manajemen Umum</c:v>
                </c:pt>
                <c:pt idx="1">
                  <c:v>Manajemen Peralatan dan Sarana Prasarana</c:v>
                </c:pt>
                <c:pt idx="2">
                  <c:v>Manajemen Keuangan </c:v>
                </c:pt>
                <c:pt idx="3">
                  <c:v>Manajemen Sumber Daya Manusia</c:v>
                </c:pt>
                <c:pt idx="4">
                  <c:v>Manajemen Pelayanan Kefarmasian </c:v>
                </c:pt>
                <c:pt idx="5">
                  <c:v>Manajemen Pengelolaan Data dan Informasi di Puskesmas (Puskesmas sebagai bank data)</c:v>
                </c:pt>
              </c:strCache>
            </c:strRef>
          </c:cat>
          <c:val>
            <c:numRef>
              <c:f>' chart manajemen'!$D$3:$D$8</c:f>
              <c:numCache>
                <c:formatCode>0.00</c:formatCode>
                <c:ptCount val="6"/>
                <c:pt idx="0">
                  <c:v>10</c:v>
                </c:pt>
                <c:pt idx="1">
                  <c:v>7</c:v>
                </c:pt>
                <c:pt idx="2">
                  <c:v>10</c:v>
                </c:pt>
                <c:pt idx="3">
                  <c:v>8</c:v>
                </c:pt>
                <c:pt idx="4">
                  <c:v>10</c:v>
                </c:pt>
                <c:pt idx="5">
                  <c:v>10</c:v>
                </c:pt>
              </c:numCache>
            </c:numRef>
          </c:val>
          <c:extLst>
            <c:ext xmlns:c16="http://schemas.microsoft.com/office/drawing/2014/chart" uri="{C3380CC4-5D6E-409C-BE32-E72D297353CC}">
              <c16:uniqueId val="{00000001-31DB-4CA6-9385-8802B649E103}"/>
            </c:ext>
          </c:extLst>
        </c:ser>
        <c:dLbls>
          <c:showLegendKey val="0"/>
          <c:showVal val="0"/>
          <c:showCatName val="0"/>
          <c:showSerName val="0"/>
          <c:showPercent val="0"/>
          <c:showBubbleSize val="0"/>
        </c:dLbls>
        <c:axId val="143549184"/>
        <c:axId val="143550720"/>
      </c:radarChart>
      <c:catAx>
        <c:axId val="143549184"/>
        <c:scaling>
          <c:orientation val="minMax"/>
        </c:scaling>
        <c:delete val="0"/>
        <c:axPos val="b"/>
        <c:majorGridlines/>
        <c:numFmt formatCode="General" sourceLinked="0"/>
        <c:majorTickMark val="none"/>
        <c:minorTickMark val="none"/>
        <c:tickLblPos val="nextTo"/>
        <c:spPr>
          <a:ln w="9525">
            <a:noFill/>
          </a:ln>
        </c:spPr>
        <c:crossAx val="143550720"/>
        <c:crosses val="autoZero"/>
        <c:auto val="1"/>
        <c:lblAlgn val="ctr"/>
        <c:lblOffset val="100"/>
        <c:noMultiLvlLbl val="0"/>
      </c:catAx>
      <c:valAx>
        <c:axId val="143550720"/>
        <c:scaling>
          <c:orientation val="minMax"/>
        </c:scaling>
        <c:delete val="0"/>
        <c:axPos val="l"/>
        <c:majorGridlines/>
        <c:numFmt formatCode="General" sourceLinked="1"/>
        <c:majorTickMark val="none"/>
        <c:minorTickMark val="none"/>
        <c:tickLblPos val="nextTo"/>
        <c:crossAx val="14354918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KINERJA UKM ESENSIAL</a:t>
            </a:r>
          </a:p>
        </c:rich>
      </c:tx>
      <c:overlay val="0"/>
    </c:title>
    <c:autoTitleDeleted val="0"/>
    <c:plotArea>
      <c:layout/>
      <c:radarChart>
        <c:radarStyle val="marker"/>
        <c:varyColors val="0"/>
        <c:ser>
          <c:idx val="0"/>
          <c:order val="0"/>
          <c:tx>
            <c:v>Target</c:v>
          </c:tx>
          <c:cat>
            <c:strRef>
              <c:f>' chart UKM esen'!$B$3:$B$8</c:f>
              <c:strCache>
                <c:ptCount val="6"/>
                <c:pt idx="0">
                  <c:v>Promosi Kesehatan</c:v>
                </c:pt>
                <c:pt idx="1">
                  <c:v>Kesehatan Lingkungan</c:v>
                </c:pt>
                <c:pt idx="2">
                  <c:v>Pencegahan dan Pengendalian Penyakit</c:v>
                </c:pt>
                <c:pt idx="3">
                  <c:v>Pelayanan Kesehatan keluarga</c:v>
                </c:pt>
                <c:pt idx="4">
                  <c:v>pelayanan Gizi</c:v>
                </c:pt>
                <c:pt idx="5">
                  <c:v>Perkesmas</c:v>
                </c:pt>
              </c:strCache>
            </c:strRef>
          </c:cat>
          <c:val>
            <c:numRef>
              <c:f>' chart UKM esen'!$C$3:$C$8</c:f>
              <c:numCache>
                <c:formatCode>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4C9B-43B7-9C2F-252C9F2EBEFB}"/>
            </c:ext>
          </c:extLst>
        </c:ser>
        <c:ser>
          <c:idx val="1"/>
          <c:order val="1"/>
          <c:tx>
            <c:v>capaian</c:v>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chart UKM esen'!$B$3:$B$8</c:f>
              <c:strCache>
                <c:ptCount val="6"/>
                <c:pt idx="0">
                  <c:v>Promosi Kesehatan</c:v>
                </c:pt>
                <c:pt idx="1">
                  <c:v>Kesehatan Lingkungan</c:v>
                </c:pt>
                <c:pt idx="2">
                  <c:v>Pencegahan dan Pengendalian Penyakit</c:v>
                </c:pt>
                <c:pt idx="3">
                  <c:v>Pelayanan Kesehatan keluarga</c:v>
                </c:pt>
                <c:pt idx="4">
                  <c:v>pelayanan Gizi</c:v>
                </c:pt>
                <c:pt idx="5">
                  <c:v>Perkesmas</c:v>
                </c:pt>
              </c:strCache>
            </c:strRef>
          </c:cat>
          <c:val>
            <c:numRef>
              <c:f>' chart UKM esen'!$D$3:$D$8</c:f>
              <c:numCache>
                <c:formatCode>0%</c:formatCode>
                <c:ptCount val="6"/>
                <c:pt idx="0">
                  <c:v>0.70757434245696049</c:v>
                </c:pt>
                <c:pt idx="1">
                  <c:v>0.57267284398456264</c:v>
                </c:pt>
                <c:pt idx="2">
                  <c:v>0.65881934542392095</c:v>
                </c:pt>
                <c:pt idx="3">
                  <c:v>0.71908107265923515</c:v>
                </c:pt>
                <c:pt idx="4">
                  <c:v>0.64180857257614587</c:v>
                </c:pt>
                <c:pt idx="5">
                  <c:v>0.96073251570218665</c:v>
                </c:pt>
              </c:numCache>
            </c:numRef>
          </c:val>
          <c:extLst>
            <c:ext xmlns:c16="http://schemas.microsoft.com/office/drawing/2014/chart" uri="{C3380CC4-5D6E-409C-BE32-E72D297353CC}">
              <c16:uniqueId val="{00000001-4C9B-43B7-9C2F-252C9F2EBEFB}"/>
            </c:ext>
          </c:extLst>
        </c:ser>
        <c:dLbls>
          <c:showLegendKey val="0"/>
          <c:showVal val="0"/>
          <c:showCatName val="0"/>
          <c:showSerName val="0"/>
          <c:showPercent val="0"/>
          <c:showBubbleSize val="0"/>
        </c:dLbls>
        <c:axId val="161853440"/>
        <c:axId val="161854976"/>
      </c:radarChart>
      <c:catAx>
        <c:axId val="161853440"/>
        <c:scaling>
          <c:orientation val="minMax"/>
        </c:scaling>
        <c:delete val="0"/>
        <c:axPos val="b"/>
        <c:majorGridlines/>
        <c:numFmt formatCode="General" sourceLinked="0"/>
        <c:majorTickMark val="none"/>
        <c:minorTickMark val="none"/>
        <c:tickLblPos val="nextTo"/>
        <c:spPr>
          <a:ln w="9525">
            <a:noFill/>
          </a:ln>
        </c:spPr>
        <c:crossAx val="161854976"/>
        <c:crosses val="autoZero"/>
        <c:auto val="1"/>
        <c:lblAlgn val="ctr"/>
        <c:lblOffset val="100"/>
        <c:noMultiLvlLbl val="0"/>
      </c:catAx>
      <c:valAx>
        <c:axId val="161854976"/>
        <c:scaling>
          <c:orientation val="minMax"/>
        </c:scaling>
        <c:delete val="0"/>
        <c:axPos val="l"/>
        <c:majorGridlines/>
        <c:numFmt formatCode="0%" sourceLinked="1"/>
        <c:majorTickMark val="none"/>
        <c:minorTickMark val="none"/>
        <c:tickLblPos val="nextTo"/>
        <c:crossAx val="1618534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cat>
            <c:strRef>
              <c:f>' chart mutu'!$B$3:$B$5</c:f>
              <c:strCache>
                <c:ptCount val="3"/>
                <c:pt idx="0">
                  <c:v>Kinerja Sasaran Keselamatan Pasien</c:v>
                </c:pt>
                <c:pt idx="1">
                  <c:v>Kinerja PPI</c:v>
                </c:pt>
                <c:pt idx="2">
                  <c:v>Indikator Nasional Mutu</c:v>
                </c:pt>
              </c:strCache>
            </c:strRef>
          </c:cat>
          <c:val>
            <c:numRef>
              <c:f>' chart mutu'!$C$3:$C$5</c:f>
              <c:numCache>
                <c:formatCode>0%</c:formatCode>
                <c:ptCount val="3"/>
                <c:pt idx="0">
                  <c:v>1</c:v>
                </c:pt>
                <c:pt idx="1">
                  <c:v>1</c:v>
                </c:pt>
                <c:pt idx="2">
                  <c:v>1</c:v>
                </c:pt>
              </c:numCache>
            </c:numRef>
          </c:val>
          <c:extLst>
            <c:ext xmlns:c16="http://schemas.microsoft.com/office/drawing/2014/chart" uri="{C3380CC4-5D6E-409C-BE32-E72D297353CC}">
              <c16:uniqueId val="{00000000-AF49-423F-B208-A482E4AB50B5}"/>
            </c:ext>
          </c:extLst>
        </c:ser>
        <c:ser>
          <c:idx val="1"/>
          <c:order val="1"/>
          <c:cat>
            <c:strRef>
              <c:f>' chart mutu'!$B$3:$B$5</c:f>
              <c:strCache>
                <c:ptCount val="3"/>
                <c:pt idx="0">
                  <c:v>Kinerja Sasaran Keselamatan Pasien</c:v>
                </c:pt>
                <c:pt idx="1">
                  <c:v>Kinerja PPI</c:v>
                </c:pt>
                <c:pt idx="2">
                  <c:v>Indikator Nasional Mutu</c:v>
                </c:pt>
              </c:strCache>
            </c:strRef>
          </c:cat>
          <c:val>
            <c:numRef>
              <c:f>' chart mutu'!$D$3:$D$5</c:f>
              <c:numCache>
                <c:formatCode>0.00%</c:formatCode>
                <c:ptCount val="3"/>
                <c:pt idx="0" formatCode="0%">
                  <c:v>0.93914468537169871</c:v>
                </c:pt>
                <c:pt idx="1">
                  <c:v>0.76967482107024943</c:v>
                </c:pt>
                <c:pt idx="2">
                  <c:v>0.9039666666666667</c:v>
                </c:pt>
              </c:numCache>
            </c:numRef>
          </c:val>
          <c:extLst>
            <c:ext xmlns:c16="http://schemas.microsoft.com/office/drawing/2014/chart" uri="{C3380CC4-5D6E-409C-BE32-E72D297353CC}">
              <c16:uniqueId val="{00000001-AF49-423F-B208-A482E4AB50B5}"/>
            </c:ext>
          </c:extLst>
        </c:ser>
        <c:dLbls>
          <c:showLegendKey val="0"/>
          <c:showVal val="0"/>
          <c:showCatName val="0"/>
          <c:showSerName val="0"/>
          <c:showPercent val="0"/>
          <c:showBubbleSize val="0"/>
        </c:dLbls>
        <c:axId val="143723136"/>
        <c:axId val="143724928"/>
      </c:radarChart>
      <c:catAx>
        <c:axId val="143723136"/>
        <c:scaling>
          <c:orientation val="minMax"/>
        </c:scaling>
        <c:delete val="0"/>
        <c:axPos val="b"/>
        <c:majorGridlines/>
        <c:numFmt formatCode="General" sourceLinked="0"/>
        <c:majorTickMark val="none"/>
        <c:minorTickMark val="none"/>
        <c:tickLblPos val="nextTo"/>
        <c:spPr>
          <a:ln w="9525">
            <a:noFill/>
          </a:ln>
        </c:spPr>
        <c:crossAx val="143724928"/>
        <c:crosses val="autoZero"/>
        <c:auto val="1"/>
        <c:lblAlgn val="ctr"/>
        <c:lblOffset val="100"/>
        <c:noMultiLvlLbl val="0"/>
      </c:catAx>
      <c:valAx>
        <c:axId val="143724928"/>
        <c:scaling>
          <c:orientation val="minMax"/>
        </c:scaling>
        <c:delete val="0"/>
        <c:axPos val="l"/>
        <c:majorGridlines/>
        <c:numFmt formatCode="0%" sourceLinked="1"/>
        <c:majorTickMark val="none"/>
        <c:minorTickMark val="none"/>
        <c:tickLblPos val="nextTo"/>
        <c:crossAx val="1437231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'chart pengembangan'!$C$2</c:f>
              <c:strCache>
                <c:ptCount val="1"/>
                <c:pt idx="0">
                  <c:v>Target</c:v>
                </c:pt>
              </c:strCache>
            </c:strRef>
          </c:tx>
          <c:spPr>
            <a:ln w="28575" cap="rnd">
              <a:solidFill>
                <a:schemeClr val="accent1"/>
              </a:solidFill>
              <a:round/>
            </a:ln>
            <a:effectLst/>
          </c:spPr>
          <c:marker>
            <c:symbol val="none"/>
          </c:marker>
          <c:cat>
            <c:strRef>
              <c:f>'chart pengembangan'!$B$3:$B$5</c:f>
              <c:strCache>
                <c:ptCount val="3"/>
                <c:pt idx="0">
                  <c:v>pelayanan kesehatan tradisional </c:v>
                </c:pt>
                <c:pt idx="1">
                  <c:v>pelayanan kesehatan kerja</c:v>
                </c:pt>
                <c:pt idx="2">
                  <c:v>pelayanan kesehatan olahraga</c:v>
                </c:pt>
              </c:strCache>
            </c:strRef>
          </c:cat>
          <c:val>
            <c:numRef>
              <c:f>'chart pengembangan'!$C$3:$C$5</c:f>
              <c:numCache>
                <c:formatCode>0%</c:formatCode>
                <c:ptCount val="3"/>
                <c:pt idx="0">
                  <c:v>1</c:v>
                </c:pt>
                <c:pt idx="1">
                  <c:v>1</c:v>
                </c:pt>
                <c:pt idx="2">
                  <c:v>1</c:v>
                </c:pt>
              </c:numCache>
            </c:numRef>
          </c:val>
          <c:extLst>
            <c:ext xmlns:c16="http://schemas.microsoft.com/office/drawing/2014/chart" uri="{C3380CC4-5D6E-409C-BE32-E72D297353CC}">
              <c16:uniqueId val="{00000000-E4B3-4E21-995B-65B1311C397F}"/>
            </c:ext>
          </c:extLst>
        </c:ser>
        <c:ser>
          <c:idx val="1"/>
          <c:order val="1"/>
          <c:tx>
            <c:strRef>
              <c:f>'chart pengembangan'!$D$2</c:f>
              <c:strCache>
                <c:ptCount val="1"/>
                <c:pt idx="0">
                  <c:v>capaian</c:v>
                </c:pt>
              </c:strCache>
            </c:strRef>
          </c:tx>
          <c:spPr>
            <a:ln w="28575" cap="rnd">
              <a:solidFill>
                <a:schemeClr val="accent2"/>
              </a:solidFill>
              <a:round/>
            </a:ln>
            <a:effectLst/>
          </c:spPr>
          <c:marker>
            <c:symbol val="none"/>
          </c:marker>
          <c:cat>
            <c:strRef>
              <c:f>'chart pengembangan'!$B$3:$B$5</c:f>
              <c:strCache>
                <c:ptCount val="3"/>
                <c:pt idx="0">
                  <c:v>pelayanan kesehatan tradisional </c:v>
                </c:pt>
                <c:pt idx="1">
                  <c:v>pelayanan kesehatan kerja</c:v>
                </c:pt>
                <c:pt idx="2">
                  <c:v>pelayanan kesehatan olahraga</c:v>
                </c:pt>
              </c:strCache>
            </c:strRef>
          </c:cat>
          <c:val>
            <c:numRef>
              <c:f>'chart pengembangan'!$D$3:$D$5</c:f>
              <c:numCache>
                <c:formatCode>0%</c:formatCode>
                <c:ptCount val="3"/>
                <c:pt idx="0">
                  <c:v>0.9</c:v>
                </c:pt>
                <c:pt idx="1">
                  <c:v>0.4113598122804194</c:v>
                </c:pt>
                <c:pt idx="2">
                  <c:v>0.32367632367632371</c:v>
                </c:pt>
              </c:numCache>
            </c:numRef>
          </c:val>
          <c:extLst>
            <c:ext xmlns:c16="http://schemas.microsoft.com/office/drawing/2014/chart" uri="{C3380CC4-5D6E-409C-BE32-E72D297353CC}">
              <c16:uniqueId val="{00000001-E4B3-4E21-995B-65B1311C397F}"/>
            </c:ext>
          </c:extLst>
        </c:ser>
        <c:dLbls>
          <c:showLegendKey val="0"/>
          <c:showVal val="0"/>
          <c:showCatName val="0"/>
          <c:showSerName val="0"/>
          <c:showPercent val="0"/>
          <c:showBubbleSize val="0"/>
        </c:dLbls>
        <c:axId val="517793855"/>
        <c:axId val="515818415"/>
      </c:radarChart>
      <c:catAx>
        <c:axId val="517793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818415"/>
        <c:crosses val="autoZero"/>
        <c:auto val="1"/>
        <c:lblAlgn val="ctr"/>
        <c:lblOffset val="100"/>
        <c:noMultiLvlLbl val="0"/>
      </c:catAx>
      <c:valAx>
        <c:axId val="5158184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79385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SPM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'SPM CHART'!$C$2</c:f>
              <c:strCache>
                <c:ptCount val="1"/>
                <c:pt idx="0">
                  <c:v>TARGET</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'SPM CHART'!$B$3:$B$14</c:f>
              <c:strCache>
                <c:ptCount val="12"/>
                <c:pt idx="0">
                  <c:v>SPM 1 Ibu hamil</c:v>
                </c:pt>
                <c:pt idx="1">
                  <c:v>SPM 2 Nifas</c:v>
                </c:pt>
                <c:pt idx="2">
                  <c:v>SPM 3 Neonatus</c:v>
                </c:pt>
                <c:pt idx="3">
                  <c:v>SPM 4 Balita</c:v>
                </c:pt>
                <c:pt idx="4">
                  <c:v>SPM 5 Anak</c:v>
                </c:pt>
                <c:pt idx="5">
                  <c:v>SPM 6 Usia produktif</c:v>
                </c:pt>
                <c:pt idx="6">
                  <c:v>SPM 7 Lansia</c:v>
                </c:pt>
                <c:pt idx="7">
                  <c:v>SPM 8 HT</c:v>
                </c:pt>
                <c:pt idx="8">
                  <c:v>SPM 9 DM</c:v>
                </c:pt>
                <c:pt idx="9">
                  <c:v>SPM 10 ODGJ</c:v>
                </c:pt>
                <c:pt idx="10">
                  <c:v>SPM 11 TB</c:v>
                </c:pt>
                <c:pt idx="11">
                  <c:v>SPM 12 HIV</c:v>
                </c:pt>
              </c:strCache>
            </c:strRef>
          </c:cat>
          <c:val>
            <c:numRef>
              <c:f>'SPM CHART'!$C$3:$C$14</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0-AE04-42E9-A7B2-096FA16D972E}"/>
            </c:ext>
          </c:extLst>
        </c:ser>
        <c:ser>
          <c:idx val="1"/>
          <c:order val="1"/>
          <c:tx>
            <c:strRef>
              <c:f>'SPM CHART'!$D$2</c:f>
              <c:strCache>
                <c:ptCount val="1"/>
                <c:pt idx="0">
                  <c:v>CAPAIAN </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'SPM CHART'!$B$3:$B$14</c:f>
              <c:strCache>
                <c:ptCount val="12"/>
                <c:pt idx="0">
                  <c:v>SPM 1 Ibu hamil</c:v>
                </c:pt>
                <c:pt idx="1">
                  <c:v>SPM 2 Nifas</c:v>
                </c:pt>
                <c:pt idx="2">
                  <c:v>SPM 3 Neonatus</c:v>
                </c:pt>
                <c:pt idx="3">
                  <c:v>SPM 4 Balita</c:v>
                </c:pt>
                <c:pt idx="4">
                  <c:v>SPM 5 Anak</c:v>
                </c:pt>
                <c:pt idx="5">
                  <c:v>SPM 6 Usia produktif</c:v>
                </c:pt>
                <c:pt idx="6">
                  <c:v>SPM 7 Lansia</c:v>
                </c:pt>
                <c:pt idx="7">
                  <c:v>SPM 8 HT</c:v>
                </c:pt>
                <c:pt idx="8">
                  <c:v>SPM 9 DM</c:v>
                </c:pt>
                <c:pt idx="9">
                  <c:v>SPM 10 ODGJ</c:v>
                </c:pt>
                <c:pt idx="10">
                  <c:v>SPM 11 TB</c:v>
                </c:pt>
                <c:pt idx="11">
                  <c:v>SPM 12 HIV</c:v>
                </c:pt>
              </c:strCache>
            </c:strRef>
          </c:cat>
          <c:val>
            <c:numRef>
              <c:f>'SPM CHART'!$D$3:$D$14</c:f>
              <c:numCache>
                <c:formatCode>0%</c:formatCode>
                <c:ptCount val="12"/>
                <c:pt idx="0">
                  <c:v>0.65014776038799693</c:v>
                </c:pt>
                <c:pt idx="1">
                  <c:v>0.87813250472052651</c:v>
                </c:pt>
                <c:pt idx="2">
                  <c:v>0.69884700441722547</c:v>
                </c:pt>
                <c:pt idx="3">
                  <c:v>0.52225026341283387</c:v>
                </c:pt>
                <c:pt idx="4">
                  <c:v>0.9518316604144903</c:v>
                </c:pt>
                <c:pt idx="5">
                  <c:v>0.97836456683015083</c:v>
                </c:pt>
                <c:pt idx="6">
                  <c:v>0.94853135313531356</c:v>
                </c:pt>
                <c:pt idx="7">
                  <c:v>0.32443136811134998</c:v>
                </c:pt>
                <c:pt idx="8">
                  <c:v>0.83731343283582094</c:v>
                </c:pt>
                <c:pt idx="9">
                  <c:v>0.83157894736842108</c:v>
                </c:pt>
                <c:pt idx="10">
                  <c:v>0.60638002773925104</c:v>
                </c:pt>
                <c:pt idx="11">
                  <c:v>0.67949999999999999</c:v>
                </c:pt>
              </c:numCache>
            </c:numRef>
          </c:val>
          <c:extLst>
            <c:ext xmlns:c16="http://schemas.microsoft.com/office/drawing/2014/chart" uri="{C3380CC4-5D6E-409C-BE32-E72D297353CC}">
              <c16:uniqueId val="{00000001-AE04-42E9-A7B2-096FA16D972E}"/>
            </c:ext>
          </c:extLst>
        </c:ser>
        <c:dLbls>
          <c:showLegendKey val="0"/>
          <c:showVal val="0"/>
          <c:showCatName val="0"/>
          <c:showSerName val="0"/>
          <c:showPercent val="0"/>
          <c:showBubbleSize val="0"/>
        </c:dLbls>
        <c:axId val="1653490368"/>
        <c:axId val="1748012096"/>
      </c:radarChart>
      <c:catAx>
        <c:axId val="165349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8012096"/>
        <c:crosses val="autoZero"/>
        <c:auto val="1"/>
        <c:lblAlgn val="ctr"/>
        <c:lblOffset val="100"/>
        <c:noMultiLvlLbl val="0"/>
      </c:catAx>
      <c:valAx>
        <c:axId val="17480120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34903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261937</xdr:colOff>
      <xdr:row>9</xdr:row>
      <xdr:rowOff>0</xdr:rowOff>
    </xdr:from>
    <xdr:to>
      <xdr:col>4</xdr:col>
      <xdr:colOff>14287</xdr:colOff>
      <xdr:row>27</xdr:row>
      <xdr:rowOff>171450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204787</xdr:colOff>
      <xdr:row>9</xdr:row>
      <xdr:rowOff>19049</xdr:rowOff>
    </xdr:from>
    <xdr:to>
      <xdr:col>5</xdr:col>
      <xdr:colOff>404812</xdr:colOff>
      <xdr:row>26</xdr:row>
      <xdr:rowOff>47624</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366712</xdr:colOff>
      <xdr:row>6</xdr:row>
      <xdr:rowOff>38099</xdr:rowOff>
    </xdr:from>
    <xdr:to>
      <xdr:col>5</xdr:col>
      <xdr:colOff>414337</xdr:colOff>
      <xdr:row>22</xdr:row>
      <xdr:rowOff>123824</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511969</xdr:colOff>
      <xdr:row>7</xdr:row>
      <xdr:rowOff>71438</xdr:rowOff>
    </xdr:from>
    <xdr:to>
      <xdr:col>6</xdr:col>
      <xdr:colOff>235744</xdr:colOff>
      <xdr:row>22</xdr:row>
      <xdr:rowOff>100013</xdr:rowOff>
    </xdr:to>
    <xdr:graphicFrame macro="">
      <xdr:nvGraphicFramePr>
        <xdr:cNvPr id="3" name="Chart 2">
          <a:extLst>
            <a:ext uri="{FF2B5EF4-FFF2-40B4-BE49-F238E27FC236}">
              <a16:creationId xmlns:a16="http://schemas.microsoft.com/office/drawing/2014/main" id="{6909E2FB-2321-FA0E-1B45-B84028643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214972</xdr:colOff>
      <xdr:row>15</xdr:row>
      <xdr:rowOff>80924</xdr:rowOff>
    </xdr:from>
    <xdr:to>
      <xdr:col>4</xdr:col>
      <xdr:colOff>606890</xdr:colOff>
      <xdr:row>30</xdr:row>
      <xdr:rowOff>61876</xdr:rowOff>
    </xdr:to>
    <xdr:graphicFrame macro="">
      <xdr:nvGraphicFramePr>
        <xdr:cNvPr id="2" name="Chart 1">
          <a:extLst>
            <a:ext uri="{FF2B5EF4-FFF2-40B4-BE49-F238E27FC236}">
              <a16:creationId xmlns:a16="http://schemas.microsoft.com/office/drawing/2014/main" id="{C7E3079C-D49B-4600-AE32-D3FB022C01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ISANTI\Documents\PUSKESMAS%20SIDOMULYO\MUTU%202023\PERTEMUAN%20TINJAUAN%20MANAJEMEN%20SEM%202%202024\PKP%20UKM.xlsx" TargetMode="External"/><Relationship Id="rId1" Type="http://schemas.openxmlformats.org/officeDocument/2006/relationships/externalLinkPath" Target="PKP%20UK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KP ESSENSIAL"/>
      <sheetName val="PKP PENGEMBANGAN"/>
      <sheetName val="CHART PKP"/>
      <sheetName val="SPM"/>
      <sheetName val="CHART SPM"/>
      <sheetName val="SPM PERKELURAHAN"/>
      <sheetName val="PERMASALAHAN PROGRAM"/>
      <sheetName val="RPK 3 bulanan"/>
      <sheetName val="MONITORING EVALUASI"/>
      <sheetName val="MONEV"/>
    </sheetNames>
    <sheetDataSet>
      <sheetData sheetId="0"/>
      <sheetData sheetId="1"/>
      <sheetData sheetId="2"/>
      <sheetData sheetId="3"/>
      <sheetData sheetId="4"/>
      <sheetData sheetId="5">
        <row r="11">
          <cell r="F11">
            <v>957</v>
          </cell>
        </row>
        <row r="23">
          <cell r="F23">
            <v>199</v>
          </cell>
        </row>
      </sheetData>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71"/>
  <sheetViews>
    <sheetView view="pageBreakPreview" zoomScale="60" zoomScaleNormal="130" zoomScaleSheetLayoutView="130" workbookViewId="0">
      <pane ySplit="1" topLeftCell="A2" activePane="bottomLeft" state="frozen"/>
      <selection pane="bottomLeft" activeCell="A2" sqref="A2:G2"/>
    </sheetView>
  </sheetViews>
  <sheetFormatPr defaultColWidth="9.06640625" defaultRowHeight="14.25" x14ac:dyDescent="0.45"/>
  <cols>
    <col min="1" max="1" width="4.59765625" customWidth="1"/>
    <col min="2" max="2" width="18.796875" customWidth="1"/>
    <col min="3" max="3" width="29.06640625" customWidth="1"/>
    <col min="4" max="4" width="18.265625" style="33" customWidth="1"/>
    <col min="5" max="5" width="13.73046875" style="33" customWidth="1"/>
    <col min="6" max="6" width="14" style="33" customWidth="1"/>
    <col min="7" max="7" width="14.06640625" style="33" customWidth="1"/>
    <col min="8" max="8" width="11.06640625" style="76" customWidth="1"/>
  </cols>
  <sheetData>
    <row r="1" spans="1:8" ht="14.25" customHeight="1" x14ac:dyDescent="0.45">
      <c r="A1" s="857" t="s">
        <v>938</v>
      </c>
      <c r="B1" s="857"/>
      <c r="C1" s="857"/>
      <c r="D1" s="857"/>
      <c r="E1" s="857"/>
      <c r="F1" s="857"/>
      <c r="G1" s="857"/>
      <c r="H1" s="857"/>
    </row>
    <row r="2" spans="1:8" ht="18" customHeight="1" x14ac:dyDescent="0.45">
      <c r="A2" s="858"/>
      <c r="B2" s="858"/>
      <c r="C2" s="858"/>
      <c r="D2" s="858"/>
      <c r="E2" s="858"/>
      <c r="F2" s="858"/>
      <c r="G2" s="858"/>
      <c r="H2" s="74"/>
    </row>
    <row r="3" spans="1:8" ht="18.75" customHeight="1" x14ac:dyDescent="0.45">
      <c r="A3" s="865" t="s">
        <v>0</v>
      </c>
      <c r="B3" s="865" t="s">
        <v>1</v>
      </c>
      <c r="C3" s="865" t="s">
        <v>2</v>
      </c>
      <c r="D3" s="859" t="s">
        <v>3</v>
      </c>
      <c r="E3" s="860"/>
      <c r="F3" s="860"/>
      <c r="G3" s="861"/>
      <c r="H3" s="872" t="s">
        <v>4</v>
      </c>
    </row>
    <row r="4" spans="1:8" ht="27.75" customHeight="1" x14ac:dyDescent="0.45">
      <c r="A4" s="866"/>
      <c r="B4" s="866"/>
      <c r="C4" s="866"/>
      <c r="D4" s="34" t="s">
        <v>5</v>
      </c>
      <c r="E4" s="34" t="s">
        <v>6</v>
      </c>
      <c r="F4" s="34" t="s">
        <v>7</v>
      </c>
      <c r="G4" s="34" t="s">
        <v>8</v>
      </c>
      <c r="H4" s="873"/>
    </row>
    <row r="5" spans="1:8" ht="21.75" customHeight="1" x14ac:dyDescent="0.45">
      <c r="A5" s="72" t="s">
        <v>9</v>
      </c>
      <c r="B5" s="72" t="s">
        <v>10</v>
      </c>
      <c r="C5" s="72" t="s">
        <v>11</v>
      </c>
      <c r="D5" s="72" t="s">
        <v>12</v>
      </c>
      <c r="E5" s="72" t="s">
        <v>13</v>
      </c>
      <c r="F5" s="72" t="s">
        <v>14</v>
      </c>
      <c r="G5" s="72" t="s">
        <v>15</v>
      </c>
      <c r="H5" s="72" t="s">
        <v>16</v>
      </c>
    </row>
    <row r="6" spans="1:8" ht="19.5" customHeight="1" x14ac:dyDescent="0.45">
      <c r="A6" s="207" t="s">
        <v>17</v>
      </c>
      <c r="B6" s="208"/>
      <c r="C6" s="209"/>
      <c r="D6" s="210"/>
      <c r="E6" s="210"/>
      <c r="F6" s="210"/>
      <c r="G6" s="210"/>
      <c r="H6" s="211"/>
    </row>
    <row r="7" spans="1:8" s="32" customFormat="1" ht="35.25" customHeight="1" x14ac:dyDescent="0.45">
      <c r="A7" s="35"/>
      <c r="B7" s="36" t="s">
        <v>18</v>
      </c>
      <c r="C7" s="37"/>
      <c r="D7" s="38"/>
      <c r="E7" s="38"/>
      <c r="F7" s="38"/>
      <c r="G7" s="38"/>
      <c r="H7" s="39"/>
    </row>
    <row r="8" spans="1:8" ht="153.75" customHeight="1" x14ac:dyDescent="0.45">
      <c r="A8" s="40"/>
      <c r="B8" s="56" t="s">
        <v>510</v>
      </c>
      <c r="C8" s="40" t="s">
        <v>19</v>
      </c>
      <c r="D8" s="41" t="s">
        <v>20</v>
      </c>
      <c r="E8" s="41" t="s">
        <v>21</v>
      </c>
      <c r="F8" s="41" t="s">
        <v>22</v>
      </c>
      <c r="G8" s="41" t="s">
        <v>23</v>
      </c>
      <c r="H8" s="10">
        <v>10</v>
      </c>
    </row>
    <row r="9" spans="1:8" ht="188.25" customHeight="1" x14ac:dyDescent="0.45">
      <c r="A9" s="40"/>
      <c r="B9" s="40" t="s">
        <v>24</v>
      </c>
      <c r="C9" s="40" t="s">
        <v>25</v>
      </c>
      <c r="D9" s="41" t="s">
        <v>26</v>
      </c>
      <c r="E9" s="41" t="s">
        <v>27</v>
      </c>
      <c r="F9" s="41" t="s">
        <v>28</v>
      </c>
      <c r="G9" s="41" t="s">
        <v>29</v>
      </c>
      <c r="H9" s="10">
        <v>10</v>
      </c>
    </row>
    <row r="10" spans="1:8" ht="183.75" customHeight="1" x14ac:dyDescent="0.45">
      <c r="A10" s="40"/>
      <c r="B10" s="40" t="s">
        <v>30</v>
      </c>
      <c r="C10" s="40" t="s">
        <v>31</v>
      </c>
      <c r="D10" s="41" t="s">
        <v>32</v>
      </c>
      <c r="E10" s="41" t="s">
        <v>33</v>
      </c>
      <c r="F10" s="41" t="s">
        <v>34</v>
      </c>
      <c r="G10" s="41" t="s">
        <v>35</v>
      </c>
      <c r="H10" s="10">
        <v>10</v>
      </c>
    </row>
    <row r="11" spans="1:8" ht="201" customHeight="1" x14ac:dyDescent="0.45">
      <c r="A11" s="40"/>
      <c r="B11" s="40" t="s">
        <v>36</v>
      </c>
      <c r="C11" s="40" t="s">
        <v>37</v>
      </c>
      <c r="D11" s="41" t="s">
        <v>38</v>
      </c>
      <c r="E11" s="41" t="s">
        <v>39</v>
      </c>
      <c r="F11" s="41" t="s">
        <v>40</v>
      </c>
      <c r="G11" s="41" t="s">
        <v>41</v>
      </c>
      <c r="H11" s="10">
        <v>10</v>
      </c>
    </row>
    <row r="12" spans="1:8" ht="120" customHeight="1" x14ac:dyDescent="0.45">
      <c r="A12" s="40"/>
      <c r="B12" s="40" t="s">
        <v>42</v>
      </c>
      <c r="C12" s="40" t="s">
        <v>43</v>
      </c>
      <c r="D12" s="41" t="s">
        <v>38</v>
      </c>
      <c r="E12" s="41" t="s">
        <v>39</v>
      </c>
      <c r="F12" s="41" t="s">
        <v>44</v>
      </c>
      <c r="G12" s="41" t="s">
        <v>45</v>
      </c>
      <c r="H12" s="10">
        <v>10</v>
      </c>
    </row>
    <row r="13" spans="1:8" ht="165.75" customHeight="1" x14ac:dyDescent="0.45">
      <c r="A13" s="40"/>
      <c r="B13" s="40" t="s">
        <v>46</v>
      </c>
      <c r="C13" s="40" t="s">
        <v>47</v>
      </c>
      <c r="D13" s="41" t="s">
        <v>48</v>
      </c>
      <c r="E13" s="41" t="s">
        <v>49</v>
      </c>
      <c r="F13" s="41" t="s">
        <v>50</v>
      </c>
      <c r="G13" s="41" t="s">
        <v>51</v>
      </c>
      <c r="H13" s="10">
        <v>10</v>
      </c>
    </row>
    <row r="14" spans="1:8" ht="171" customHeight="1" x14ac:dyDescent="0.45">
      <c r="A14" s="40"/>
      <c r="B14" s="40" t="s">
        <v>52</v>
      </c>
      <c r="C14" s="42" t="s">
        <v>53</v>
      </c>
      <c r="D14" s="41" t="s">
        <v>54</v>
      </c>
      <c r="E14" s="41" t="s">
        <v>55</v>
      </c>
      <c r="F14" s="41" t="s">
        <v>56</v>
      </c>
      <c r="G14" s="41" t="s">
        <v>57</v>
      </c>
      <c r="H14" s="10">
        <v>10</v>
      </c>
    </row>
    <row r="15" spans="1:8" ht="137.25" customHeight="1" x14ac:dyDescent="0.45">
      <c r="A15" s="40"/>
      <c r="B15" s="42" t="s">
        <v>58</v>
      </c>
      <c r="C15" s="42" t="s">
        <v>59</v>
      </c>
      <c r="D15" s="43" t="s">
        <v>60</v>
      </c>
      <c r="E15" s="43" t="s">
        <v>61</v>
      </c>
      <c r="F15" s="43" t="s">
        <v>62</v>
      </c>
      <c r="G15" s="43" t="s">
        <v>63</v>
      </c>
      <c r="H15" s="10">
        <v>10</v>
      </c>
    </row>
    <row r="16" spans="1:8" ht="121.5" customHeight="1" x14ac:dyDescent="0.45">
      <c r="A16" s="40"/>
      <c r="B16" s="40" t="s">
        <v>64</v>
      </c>
      <c r="C16" s="40" t="s">
        <v>65</v>
      </c>
      <c r="D16" s="41" t="s">
        <v>66</v>
      </c>
      <c r="E16" s="41" t="s">
        <v>67</v>
      </c>
      <c r="F16" s="41" t="s">
        <v>68</v>
      </c>
      <c r="G16" s="41" t="s">
        <v>69</v>
      </c>
      <c r="H16" s="10">
        <v>10</v>
      </c>
    </row>
    <row r="17" spans="1:8" ht="156.75" customHeight="1" x14ac:dyDescent="0.45">
      <c r="A17" s="40"/>
      <c r="B17" s="40" t="s">
        <v>70</v>
      </c>
      <c r="C17" s="40" t="s">
        <v>71</v>
      </c>
      <c r="D17" s="41" t="s">
        <v>72</v>
      </c>
      <c r="E17" s="41" t="s">
        <v>73</v>
      </c>
      <c r="F17" s="41" t="s">
        <v>74</v>
      </c>
      <c r="G17" s="41" t="s">
        <v>75</v>
      </c>
      <c r="H17" s="10">
        <v>10</v>
      </c>
    </row>
    <row r="18" spans="1:8" ht="243.75" customHeight="1" x14ac:dyDescent="0.45">
      <c r="A18" s="40"/>
      <c r="B18" s="40" t="s">
        <v>76</v>
      </c>
      <c r="C18" s="40" t="s">
        <v>77</v>
      </c>
      <c r="D18" s="41" t="s">
        <v>78</v>
      </c>
      <c r="E18" s="41" t="s">
        <v>79</v>
      </c>
      <c r="F18" s="41" t="s">
        <v>80</v>
      </c>
      <c r="G18" s="41" t="s">
        <v>81</v>
      </c>
      <c r="H18" s="10">
        <v>10</v>
      </c>
    </row>
    <row r="19" spans="1:8" ht="137.25" customHeight="1" x14ac:dyDescent="0.45">
      <c r="A19" s="40"/>
      <c r="B19" s="40" t="s">
        <v>82</v>
      </c>
      <c r="C19" s="40" t="s">
        <v>83</v>
      </c>
      <c r="D19" s="41" t="s">
        <v>84</v>
      </c>
      <c r="E19" s="41" t="s">
        <v>85</v>
      </c>
      <c r="F19" s="41" t="s">
        <v>86</v>
      </c>
      <c r="G19" s="41" t="s">
        <v>87</v>
      </c>
      <c r="H19" s="10">
        <v>10</v>
      </c>
    </row>
    <row r="20" spans="1:8" ht="152.25" customHeight="1" x14ac:dyDescent="0.45">
      <c r="A20" s="40"/>
      <c r="B20" s="41" t="s">
        <v>88</v>
      </c>
      <c r="C20" s="41" t="s">
        <v>89</v>
      </c>
      <c r="D20" s="41" t="s">
        <v>90</v>
      </c>
      <c r="E20" s="41" t="s">
        <v>91</v>
      </c>
      <c r="F20" s="41" t="s">
        <v>92</v>
      </c>
      <c r="G20" s="41" t="s">
        <v>93</v>
      </c>
      <c r="H20" s="10">
        <v>10</v>
      </c>
    </row>
    <row r="21" spans="1:8" ht="146.25" customHeight="1" x14ac:dyDescent="0.45">
      <c r="A21" s="40"/>
      <c r="B21" s="40" t="s">
        <v>94</v>
      </c>
      <c r="C21" s="40" t="s">
        <v>95</v>
      </c>
      <c r="D21" s="41" t="s">
        <v>96</v>
      </c>
      <c r="E21" s="41" t="s">
        <v>97</v>
      </c>
      <c r="F21" s="41" t="s">
        <v>98</v>
      </c>
      <c r="G21" s="41" t="s">
        <v>99</v>
      </c>
      <c r="H21" s="10">
        <v>10</v>
      </c>
    </row>
    <row r="22" spans="1:8" ht="188.25" customHeight="1" x14ac:dyDescent="0.45">
      <c r="A22" s="44"/>
      <c r="B22" s="40" t="s">
        <v>100</v>
      </c>
      <c r="C22" s="42" t="s">
        <v>511</v>
      </c>
      <c r="D22" s="41" t="s">
        <v>101</v>
      </c>
      <c r="E22" s="41" t="s">
        <v>512</v>
      </c>
      <c r="F22" s="45" t="s">
        <v>513</v>
      </c>
      <c r="G22" s="45" t="s">
        <v>514</v>
      </c>
      <c r="H22" s="10">
        <v>10</v>
      </c>
    </row>
    <row r="23" spans="1:8" ht="105.75" customHeight="1" x14ac:dyDescent="0.45">
      <c r="A23" s="40"/>
      <c r="B23" s="40" t="s">
        <v>102</v>
      </c>
      <c r="C23" s="46" t="s">
        <v>103</v>
      </c>
      <c r="D23" s="41" t="s">
        <v>104</v>
      </c>
      <c r="E23" s="41" t="s">
        <v>105</v>
      </c>
      <c r="F23" s="41" t="s">
        <v>106</v>
      </c>
      <c r="G23" s="47" t="s">
        <v>107</v>
      </c>
      <c r="H23" s="285">
        <v>10</v>
      </c>
    </row>
    <row r="24" spans="1:8" ht="85.5" customHeight="1" x14ac:dyDescent="0.45">
      <c r="A24" s="40"/>
      <c r="B24" s="48" t="s">
        <v>108</v>
      </c>
      <c r="C24" s="46" t="s">
        <v>518</v>
      </c>
      <c r="D24" s="41" t="s">
        <v>515</v>
      </c>
      <c r="E24" s="41" t="s">
        <v>519</v>
      </c>
      <c r="F24" s="41" t="s">
        <v>520</v>
      </c>
      <c r="G24" s="49" t="s">
        <v>521</v>
      </c>
      <c r="H24" s="10">
        <v>10</v>
      </c>
    </row>
    <row r="25" spans="1:8" ht="20.25" customHeight="1" x14ac:dyDescent="0.45">
      <c r="A25" s="40"/>
      <c r="B25" s="50" t="s">
        <v>109</v>
      </c>
      <c r="C25" s="40"/>
      <c r="D25" s="41"/>
      <c r="E25" s="41"/>
      <c r="F25" s="41"/>
      <c r="G25" s="51"/>
      <c r="H25" s="10" t="s">
        <v>110</v>
      </c>
    </row>
    <row r="26" spans="1:8" ht="18" customHeight="1" x14ac:dyDescent="0.45">
      <c r="A26" s="40"/>
      <c r="B26" s="52"/>
      <c r="C26" s="40"/>
      <c r="D26" s="41"/>
      <c r="E26" s="41"/>
      <c r="F26" s="41"/>
      <c r="G26" s="51"/>
      <c r="H26" s="10">
        <f>SUM(H8:H24)/17</f>
        <v>10</v>
      </c>
    </row>
    <row r="27" spans="1:8" ht="23.25" customHeight="1" x14ac:dyDescent="0.45">
      <c r="A27" s="862" t="s">
        <v>111</v>
      </c>
      <c r="B27" s="863"/>
      <c r="C27" s="864"/>
      <c r="D27" s="212"/>
      <c r="E27" s="212"/>
      <c r="F27" s="212"/>
      <c r="G27" s="213"/>
      <c r="H27" s="214"/>
    </row>
    <row r="28" spans="1:8" ht="165" customHeight="1" x14ac:dyDescent="0.45">
      <c r="A28" s="55"/>
      <c r="B28" s="41" t="s">
        <v>112</v>
      </c>
      <c r="C28" s="41" t="s">
        <v>113</v>
      </c>
      <c r="D28" s="41" t="s">
        <v>114</v>
      </c>
      <c r="E28" s="41" t="s">
        <v>115</v>
      </c>
      <c r="F28" s="41" t="s">
        <v>116</v>
      </c>
      <c r="G28" s="51" t="s">
        <v>117</v>
      </c>
      <c r="H28" s="77">
        <v>10</v>
      </c>
    </row>
    <row r="29" spans="1:8" ht="102.75" customHeight="1" x14ac:dyDescent="0.45">
      <c r="A29" s="40"/>
      <c r="B29" s="40" t="s">
        <v>118</v>
      </c>
      <c r="C29" s="40" t="s">
        <v>119</v>
      </c>
      <c r="D29" s="41" t="s">
        <v>120</v>
      </c>
      <c r="E29" s="41" t="s">
        <v>121</v>
      </c>
      <c r="F29" s="41" t="s">
        <v>122</v>
      </c>
      <c r="G29" s="51" t="s">
        <v>123</v>
      </c>
      <c r="H29" s="77">
        <v>7</v>
      </c>
    </row>
    <row r="30" spans="1:8" ht="88.5" customHeight="1" x14ac:dyDescent="0.45">
      <c r="A30" s="40"/>
      <c r="B30" s="40" t="s">
        <v>124</v>
      </c>
      <c r="C30" s="40" t="s">
        <v>125</v>
      </c>
      <c r="D30" s="41" t="s">
        <v>126</v>
      </c>
      <c r="E30" s="41" t="s">
        <v>127</v>
      </c>
      <c r="F30" s="41" t="s">
        <v>128</v>
      </c>
      <c r="G30" s="51" t="s">
        <v>129</v>
      </c>
      <c r="H30" s="77">
        <v>4</v>
      </c>
    </row>
    <row r="31" spans="1:8" ht="105.75" customHeight="1" x14ac:dyDescent="0.45">
      <c r="A31" s="40"/>
      <c r="B31" s="40" t="s">
        <v>130</v>
      </c>
      <c r="C31" s="40" t="s">
        <v>131</v>
      </c>
      <c r="D31" s="41" t="s">
        <v>132</v>
      </c>
      <c r="E31" s="41" t="s">
        <v>133</v>
      </c>
      <c r="F31" s="41" t="s">
        <v>134</v>
      </c>
      <c r="G31" s="51" t="s">
        <v>135</v>
      </c>
      <c r="H31" s="77">
        <v>7</v>
      </c>
    </row>
    <row r="32" spans="1:8" ht="90.75" customHeight="1" x14ac:dyDescent="0.45">
      <c r="A32" s="40"/>
      <c r="B32" s="40" t="s">
        <v>136</v>
      </c>
      <c r="C32" s="40" t="s">
        <v>137</v>
      </c>
      <c r="D32" s="41" t="s">
        <v>138</v>
      </c>
      <c r="E32" s="41" t="s">
        <v>127</v>
      </c>
      <c r="F32" s="41" t="s">
        <v>128</v>
      </c>
      <c r="G32" s="51" t="s">
        <v>129</v>
      </c>
      <c r="H32" s="77">
        <v>7</v>
      </c>
    </row>
    <row r="33" spans="1:8" ht="31.5" customHeight="1" x14ac:dyDescent="0.45">
      <c r="A33" s="40"/>
      <c r="B33" s="870" t="s">
        <v>139</v>
      </c>
      <c r="C33" s="871"/>
      <c r="D33" s="41"/>
      <c r="E33" s="41"/>
      <c r="F33" s="41"/>
      <c r="G33" s="51"/>
      <c r="H33" s="10" t="s">
        <v>140</v>
      </c>
    </row>
    <row r="34" spans="1:8" ht="16.5" customHeight="1" x14ac:dyDescent="0.45">
      <c r="A34" s="40"/>
      <c r="B34" s="40"/>
      <c r="C34" s="40"/>
      <c r="D34" s="41"/>
      <c r="E34" s="41"/>
      <c r="F34" s="41"/>
      <c r="G34" s="51"/>
      <c r="H34" s="10">
        <f>SUM(H28:H32)/5</f>
        <v>7</v>
      </c>
    </row>
    <row r="35" spans="1:8" ht="17.25" customHeight="1" x14ac:dyDescent="0.45">
      <c r="A35" s="862" t="s">
        <v>141</v>
      </c>
      <c r="B35" s="863"/>
      <c r="C35" s="864"/>
      <c r="D35" s="212"/>
      <c r="E35" s="212"/>
      <c r="F35" s="212"/>
      <c r="G35" s="213"/>
      <c r="H35" s="214"/>
    </row>
    <row r="36" spans="1:8" ht="113.25" customHeight="1" x14ac:dyDescent="0.45">
      <c r="A36" s="54"/>
      <c r="B36" s="40" t="s">
        <v>142</v>
      </c>
      <c r="C36" s="40" t="s">
        <v>143</v>
      </c>
      <c r="D36" s="41" t="s">
        <v>90</v>
      </c>
      <c r="E36" s="41" t="s">
        <v>144</v>
      </c>
      <c r="F36" s="41" t="s">
        <v>145</v>
      </c>
      <c r="G36" s="51" t="s">
        <v>146</v>
      </c>
      <c r="H36" s="10">
        <v>10</v>
      </c>
    </row>
    <row r="37" spans="1:8" ht="113.25" customHeight="1" x14ac:dyDescent="0.45">
      <c r="A37" s="54"/>
      <c r="B37" s="40" t="s">
        <v>147</v>
      </c>
      <c r="C37" s="40" t="s">
        <v>148</v>
      </c>
      <c r="D37" s="41" t="s">
        <v>90</v>
      </c>
      <c r="E37" s="41" t="s">
        <v>149</v>
      </c>
      <c r="F37" s="41" t="s">
        <v>150</v>
      </c>
      <c r="G37" s="51" t="s">
        <v>151</v>
      </c>
      <c r="H37" s="10">
        <v>10</v>
      </c>
    </row>
    <row r="38" spans="1:8" ht="28.5" customHeight="1" x14ac:dyDescent="0.45">
      <c r="A38" s="54"/>
      <c r="B38" s="40" t="s">
        <v>517</v>
      </c>
      <c r="C38" s="40"/>
      <c r="D38" s="41"/>
      <c r="E38" s="41"/>
      <c r="F38" s="41"/>
      <c r="G38" s="51"/>
      <c r="H38" s="10">
        <v>10</v>
      </c>
    </row>
    <row r="39" spans="1:8" ht="221.25" customHeight="1" x14ac:dyDescent="0.45">
      <c r="A39" s="40"/>
      <c r="B39" s="56" t="s">
        <v>516</v>
      </c>
      <c r="C39" s="40" t="s">
        <v>522</v>
      </c>
      <c r="D39" s="41" t="s">
        <v>155</v>
      </c>
      <c r="E39" s="41" t="s">
        <v>525</v>
      </c>
      <c r="F39" s="41" t="s">
        <v>524</v>
      </c>
      <c r="G39" s="41" t="s">
        <v>523</v>
      </c>
      <c r="H39" s="10">
        <v>10</v>
      </c>
    </row>
    <row r="40" spans="1:8" ht="21.75" customHeight="1" x14ac:dyDescent="0.45">
      <c r="A40" s="40"/>
      <c r="B40" s="52" t="s">
        <v>152</v>
      </c>
      <c r="C40" s="40"/>
      <c r="D40" s="41"/>
      <c r="E40" s="41"/>
      <c r="F40" s="41" t="s">
        <v>168</v>
      </c>
      <c r="G40" s="51"/>
      <c r="H40" s="10" t="s">
        <v>140</v>
      </c>
    </row>
    <row r="41" spans="1:8" ht="20.25" customHeight="1" x14ac:dyDescent="0.45">
      <c r="A41" s="40"/>
      <c r="B41" s="40"/>
      <c r="C41" s="40"/>
      <c r="D41" s="41"/>
      <c r="E41" s="41"/>
      <c r="F41" s="41"/>
      <c r="G41" s="51"/>
      <c r="H41" s="10">
        <f>SUM(H36:H39)/4</f>
        <v>10</v>
      </c>
    </row>
    <row r="42" spans="1:8" ht="18.75" customHeight="1" x14ac:dyDescent="0.45">
      <c r="A42" s="862" t="s">
        <v>153</v>
      </c>
      <c r="B42" s="863"/>
      <c r="C42" s="864"/>
      <c r="D42" s="212"/>
      <c r="E42" s="212"/>
      <c r="F42" s="212"/>
      <c r="G42" s="213"/>
      <c r="H42" s="214"/>
    </row>
    <row r="43" spans="1:8" ht="141.75" customHeight="1" x14ac:dyDescent="0.45">
      <c r="A43" s="55"/>
      <c r="B43" s="41" t="s">
        <v>154</v>
      </c>
      <c r="C43" s="45" t="s">
        <v>526</v>
      </c>
      <c r="D43" s="41" t="s">
        <v>155</v>
      </c>
      <c r="E43" s="41" t="s">
        <v>527</v>
      </c>
      <c r="F43" s="41" t="s">
        <v>528</v>
      </c>
      <c r="G43" s="41" t="s">
        <v>529</v>
      </c>
      <c r="H43" s="10">
        <v>10</v>
      </c>
    </row>
    <row r="44" spans="1:8" ht="105" customHeight="1" x14ac:dyDescent="0.45">
      <c r="A44" s="52"/>
      <c r="B44" s="56" t="s">
        <v>156</v>
      </c>
      <c r="C44" s="40" t="s">
        <v>157</v>
      </c>
      <c r="D44" s="41" t="s">
        <v>158</v>
      </c>
      <c r="E44" s="41" t="s">
        <v>159</v>
      </c>
      <c r="F44" s="41" t="s">
        <v>160</v>
      </c>
      <c r="G44" s="51" t="s">
        <v>161</v>
      </c>
      <c r="H44" s="10">
        <v>7</v>
      </c>
    </row>
    <row r="45" spans="1:8" ht="143.25" customHeight="1" x14ac:dyDescent="0.45">
      <c r="A45" s="40"/>
      <c r="B45" s="40" t="s">
        <v>162</v>
      </c>
      <c r="C45" s="40" t="s">
        <v>163</v>
      </c>
      <c r="D45" s="41" t="s">
        <v>90</v>
      </c>
      <c r="E45" s="41" t="s">
        <v>164</v>
      </c>
      <c r="F45" s="41" t="s">
        <v>165</v>
      </c>
      <c r="G45" s="51" t="s">
        <v>166</v>
      </c>
      <c r="H45" s="10">
        <v>7</v>
      </c>
    </row>
    <row r="46" spans="1:8" ht="21.75" customHeight="1" x14ac:dyDescent="0.45">
      <c r="A46" s="40"/>
      <c r="B46" s="52" t="s">
        <v>167</v>
      </c>
      <c r="C46" s="40"/>
      <c r="D46" s="41"/>
      <c r="E46" s="41"/>
      <c r="F46" s="41"/>
      <c r="G46" s="51"/>
      <c r="H46" s="10" t="s">
        <v>140</v>
      </c>
    </row>
    <row r="47" spans="1:8" ht="17.25" customHeight="1" x14ac:dyDescent="0.45">
      <c r="A47" s="40"/>
      <c r="B47" s="52"/>
      <c r="C47" s="40"/>
      <c r="D47" s="41"/>
      <c r="E47" s="41"/>
      <c r="F47" s="41"/>
      <c r="G47" s="51"/>
      <c r="H47" s="10">
        <f>SUM(H43:H45)/3</f>
        <v>8</v>
      </c>
    </row>
    <row r="48" spans="1:8" ht="18.75" customHeight="1" x14ac:dyDescent="0.45">
      <c r="A48" s="874" t="s">
        <v>593</v>
      </c>
      <c r="B48" s="875"/>
      <c r="C48" s="876"/>
      <c r="D48" s="265"/>
      <c r="E48" s="265"/>
      <c r="F48" s="265"/>
      <c r="G48" s="266"/>
      <c r="H48" s="214"/>
    </row>
    <row r="49" spans="1:8" ht="141.75" customHeight="1" x14ac:dyDescent="0.45">
      <c r="A49" s="57"/>
      <c r="B49" s="42" t="s">
        <v>169</v>
      </c>
      <c r="C49" s="42" t="s">
        <v>170</v>
      </c>
      <c r="D49" s="43" t="s">
        <v>171</v>
      </c>
      <c r="E49" s="43" t="s">
        <v>172</v>
      </c>
      <c r="F49" s="43" t="s">
        <v>173</v>
      </c>
      <c r="G49" s="78" t="s">
        <v>174</v>
      </c>
      <c r="H49" s="10">
        <v>10</v>
      </c>
    </row>
    <row r="50" spans="1:8" ht="144" customHeight="1" x14ac:dyDescent="0.45">
      <c r="A50" s="57"/>
      <c r="B50" s="42" t="s">
        <v>175</v>
      </c>
      <c r="C50" s="42" t="s">
        <v>176</v>
      </c>
      <c r="D50" s="43" t="s">
        <v>177</v>
      </c>
      <c r="E50" s="43" t="s">
        <v>178</v>
      </c>
      <c r="F50" s="43" t="s">
        <v>179</v>
      </c>
      <c r="G50" s="78" t="s">
        <v>180</v>
      </c>
      <c r="H50" s="10">
        <v>10</v>
      </c>
    </row>
    <row r="51" spans="1:8" ht="167.25" customHeight="1" x14ac:dyDescent="0.45">
      <c r="A51" s="57"/>
      <c r="B51" s="42" t="s">
        <v>181</v>
      </c>
      <c r="C51" s="42" t="s">
        <v>182</v>
      </c>
      <c r="D51" s="43" t="s">
        <v>90</v>
      </c>
      <c r="E51" s="43" t="s">
        <v>183</v>
      </c>
      <c r="F51" s="43" t="s">
        <v>184</v>
      </c>
      <c r="G51" s="78" t="s">
        <v>185</v>
      </c>
      <c r="H51" s="10">
        <v>10</v>
      </c>
    </row>
    <row r="52" spans="1:8" ht="30.75" customHeight="1" x14ac:dyDescent="0.45">
      <c r="A52" s="57"/>
      <c r="B52" s="42"/>
      <c r="C52" s="42"/>
      <c r="D52" s="43"/>
      <c r="E52" s="43"/>
      <c r="F52" s="43"/>
      <c r="G52" s="78"/>
      <c r="H52" s="10"/>
    </row>
    <row r="53" spans="1:8" ht="19.5" customHeight="1" x14ac:dyDescent="0.45">
      <c r="A53" s="57"/>
      <c r="B53" s="52" t="s">
        <v>186</v>
      </c>
      <c r="C53" s="42"/>
      <c r="D53" s="43"/>
      <c r="E53" s="43"/>
      <c r="F53" s="43"/>
      <c r="G53" s="78"/>
      <c r="H53" s="10">
        <f>SUM(H49:H51)/3</f>
        <v>10</v>
      </c>
    </row>
    <row r="54" spans="1:8" ht="19.5" customHeight="1" x14ac:dyDescent="0.45">
      <c r="A54" s="58"/>
      <c r="B54" s="4"/>
      <c r="C54" s="59"/>
      <c r="D54" s="60"/>
      <c r="E54" s="60"/>
      <c r="F54" s="60"/>
      <c r="G54" s="60"/>
      <c r="H54" s="10"/>
    </row>
    <row r="55" spans="1:8" ht="29.25" customHeight="1" x14ac:dyDescent="0.45">
      <c r="A55" s="874" t="s">
        <v>187</v>
      </c>
      <c r="B55" s="875"/>
      <c r="C55" s="875"/>
      <c r="D55" s="875"/>
      <c r="E55" s="875"/>
      <c r="F55" s="875"/>
      <c r="G55" s="875"/>
      <c r="H55" s="875"/>
    </row>
    <row r="56" spans="1:8" ht="73.5" customHeight="1" x14ac:dyDescent="0.45">
      <c r="A56" s="17">
        <v>1</v>
      </c>
      <c r="B56" s="158" t="s">
        <v>540</v>
      </c>
      <c r="C56" s="156" t="s">
        <v>546</v>
      </c>
      <c r="D56" s="45" t="s">
        <v>545</v>
      </c>
      <c r="E56" s="155" t="s">
        <v>548</v>
      </c>
      <c r="F56" s="155" t="s">
        <v>547</v>
      </c>
      <c r="G56" s="38" t="s">
        <v>549</v>
      </c>
      <c r="H56" s="75">
        <v>10</v>
      </c>
    </row>
    <row r="57" spans="1:8" ht="72.75" customHeight="1" x14ac:dyDescent="0.45">
      <c r="A57" s="144"/>
      <c r="B57" s="159" t="s">
        <v>541</v>
      </c>
      <c r="C57" s="157" t="s">
        <v>544</v>
      </c>
      <c r="D57" s="61" t="s">
        <v>550</v>
      </c>
      <c r="E57" s="145" t="s">
        <v>552</v>
      </c>
      <c r="F57" s="145" t="s">
        <v>551</v>
      </c>
      <c r="G57" s="145" t="s">
        <v>553</v>
      </c>
      <c r="H57" s="75">
        <v>10</v>
      </c>
    </row>
    <row r="58" spans="1:8" ht="66.75" customHeight="1" x14ac:dyDescent="0.45">
      <c r="A58" s="53"/>
      <c r="B58" s="147" t="s">
        <v>542</v>
      </c>
      <c r="C58" s="42" t="s">
        <v>530</v>
      </c>
      <c r="D58" s="43" t="s">
        <v>531</v>
      </c>
      <c r="E58" s="43" t="s">
        <v>532</v>
      </c>
      <c r="F58" s="43" t="s">
        <v>533</v>
      </c>
      <c r="G58" s="43" t="s">
        <v>534</v>
      </c>
      <c r="H58" s="73">
        <v>10</v>
      </c>
    </row>
    <row r="59" spans="1:8" ht="73.5" customHeight="1" x14ac:dyDescent="0.45">
      <c r="A59" s="53"/>
      <c r="B59" s="64" t="s">
        <v>543</v>
      </c>
      <c r="C59" s="62" t="s">
        <v>535</v>
      </c>
      <c r="D59" s="43" t="s">
        <v>531</v>
      </c>
      <c r="E59" s="43" t="s">
        <v>532</v>
      </c>
      <c r="F59" s="43" t="s">
        <v>533</v>
      </c>
      <c r="G59" s="43" t="s">
        <v>534</v>
      </c>
      <c r="H59" s="73">
        <v>10</v>
      </c>
    </row>
    <row r="60" spans="1:8" ht="36" customHeight="1" x14ac:dyDescent="0.45">
      <c r="A60" s="53"/>
      <c r="B60" s="64"/>
      <c r="C60" s="65"/>
      <c r="D60" s="66"/>
      <c r="E60" s="67"/>
      <c r="F60" s="63"/>
      <c r="G60" s="63"/>
      <c r="H60" s="73" t="s">
        <v>140</v>
      </c>
    </row>
    <row r="61" spans="1:8" ht="24" customHeight="1" x14ac:dyDescent="0.45">
      <c r="A61" s="40"/>
      <c r="B61" s="867" t="s">
        <v>188</v>
      </c>
      <c r="C61" s="868"/>
      <c r="D61" s="868"/>
      <c r="E61" s="869"/>
      <c r="F61" s="41"/>
      <c r="G61" s="41"/>
      <c r="H61" s="10">
        <f>SUM(H56:H59)/4</f>
        <v>10</v>
      </c>
    </row>
    <row r="62" spans="1:8" ht="47.25" customHeight="1" x14ac:dyDescent="0.45">
      <c r="A62" s="152"/>
      <c r="B62" s="148" t="s">
        <v>189</v>
      </c>
      <c r="C62" s="148"/>
      <c r="D62" s="149"/>
      <c r="E62" s="150"/>
      <c r="F62" s="150"/>
      <c r="G62" s="150"/>
      <c r="H62" s="151">
        <f>H26+H34+H41+H47+H53+H61</f>
        <v>55</v>
      </c>
    </row>
    <row r="63" spans="1:8" ht="54" customHeight="1" x14ac:dyDescent="0.45">
      <c r="A63" s="162"/>
      <c r="B63" s="163" t="s">
        <v>190</v>
      </c>
      <c r="C63" s="163"/>
      <c r="D63" s="164"/>
      <c r="E63" s="165"/>
      <c r="F63" s="165"/>
      <c r="G63" s="165"/>
      <c r="H63" s="166">
        <f>H62/6</f>
        <v>9.1666666666666661</v>
      </c>
    </row>
    <row r="64" spans="1:8" ht="15.75" customHeight="1" x14ac:dyDescent="0.45">
      <c r="A64" s="68"/>
      <c r="B64" s="68"/>
      <c r="C64" s="68"/>
      <c r="D64" s="69"/>
      <c r="E64" s="69"/>
      <c r="F64" s="69"/>
      <c r="G64" s="69"/>
    </row>
    <row r="65" spans="1:3" ht="15.75" x14ac:dyDescent="0.5">
      <c r="A65" s="70" t="s">
        <v>191</v>
      </c>
      <c r="B65" s="70"/>
      <c r="C65" s="70"/>
    </row>
    <row r="66" spans="1:3" ht="15.75" x14ac:dyDescent="0.5">
      <c r="A66" s="71" t="s">
        <v>192</v>
      </c>
      <c r="B66" s="70" t="s">
        <v>193</v>
      </c>
      <c r="C66" s="70"/>
    </row>
    <row r="67" spans="1:3" ht="15.75" x14ac:dyDescent="0.5">
      <c r="A67" s="71" t="s">
        <v>194</v>
      </c>
      <c r="B67" s="70" t="s">
        <v>195</v>
      </c>
      <c r="C67" s="70"/>
    </row>
    <row r="68" spans="1:3" ht="15.75" x14ac:dyDescent="0.5">
      <c r="A68" s="71" t="s">
        <v>196</v>
      </c>
      <c r="B68" s="70" t="s">
        <v>197</v>
      </c>
      <c r="C68" s="70"/>
    </row>
    <row r="69" spans="1:3" ht="15.75" x14ac:dyDescent="0.5">
      <c r="A69" s="71"/>
      <c r="B69" s="70" t="s">
        <v>198</v>
      </c>
      <c r="C69" s="70"/>
    </row>
    <row r="70" spans="1:3" ht="15.75" x14ac:dyDescent="0.5">
      <c r="A70" s="71"/>
      <c r="B70" s="70" t="s">
        <v>199</v>
      </c>
      <c r="C70" s="70"/>
    </row>
    <row r="71" spans="1:3" ht="15.75" x14ac:dyDescent="0.5">
      <c r="A71" s="71"/>
      <c r="B71" s="70" t="s">
        <v>200</v>
      </c>
      <c r="C71" s="70"/>
    </row>
  </sheetData>
  <mergeCells count="14">
    <mergeCell ref="B61:E61"/>
    <mergeCell ref="B33:C33"/>
    <mergeCell ref="A35:C35"/>
    <mergeCell ref="H3:H4"/>
    <mergeCell ref="A42:C42"/>
    <mergeCell ref="A48:C48"/>
    <mergeCell ref="A55:H55"/>
    <mergeCell ref="A1:H1"/>
    <mergeCell ref="A2:G2"/>
    <mergeCell ref="D3:G3"/>
    <mergeCell ref="A27:C27"/>
    <mergeCell ref="A3:A4"/>
    <mergeCell ref="B3:B4"/>
    <mergeCell ref="C3:C4"/>
  </mergeCells>
  <pageMargins left="0.9055118110236221" right="0.70866141732283472" top="0.74803149606299213" bottom="0.74803149606299213" header="0.31496062992125984" footer="0.31496062992125984"/>
  <pageSetup paperSize="5" scale="66" fitToHeight="0" orientation="portrait" r:id="rId1"/>
  <rowBreaks count="1" manualBreakCount="1">
    <brk id="26"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D60A6-9507-480E-A901-3C1C91102782}">
  <sheetPr>
    <pageSetUpPr fitToPage="1"/>
  </sheetPr>
  <dimension ref="A1:J65"/>
  <sheetViews>
    <sheetView zoomScale="55" zoomScaleNormal="90" workbookViewId="0">
      <selection activeCell="H33" sqref="H33"/>
    </sheetView>
  </sheetViews>
  <sheetFormatPr defaultRowHeight="14.25" x14ac:dyDescent="0.45"/>
  <cols>
    <col min="2" max="2" width="35.19921875" customWidth="1"/>
    <col min="3" max="4" width="16.265625" customWidth="1"/>
    <col min="5" max="7" width="15.73046875" customWidth="1"/>
    <col min="8" max="8" width="13.265625" style="272" customWidth="1"/>
  </cols>
  <sheetData>
    <row r="1" spans="1:10" x14ac:dyDescent="0.45">
      <c r="A1" s="986" t="s">
        <v>749</v>
      </c>
      <c r="B1" s="986"/>
      <c r="C1" s="986"/>
      <c r="D1" s="986"/>
      <c r="E1" s="986"/>
      <c r="F1" s="986"/>
      <c r="G1" s="986"/>
      <c r="H1" s="986"/>
    </row>
    <row r="2" spans="1:10" s="2" customFormat="1" x14ac:dyDescent="0.45">
      <c r="A2" s="988" t="s">
        <v>934</v>
      </c>
      <c r="B2" s="988"/>
      <c r="C2" s="988"/>
      <c r="D2" s="988"/>
      <c r="E2" s="988"/>
      <c r="F2" s="988"/>
      <c r="G2" s="988"/>
      <c r="H2" s="626"/>
    </row>
    <row r="3" spans="1:10" x14ac:dyDescent="0.45">
      <c r="A3" s="989" t="s">
        <v>750</v>
      </c>
      <c r="B3" s="989"/>
      <c r="C3" s="990" t="s">
        <v>751</v>
      </c>
      <c r="D3" s="990"/>
      <c r="E3" s="990"/>
      <c r="F3" s="990"/>
      <c r="G3" s="990"/>
      <c r="H3" s="627"/>
    </row>
    <row r="4" spans="1:10" ht="28.5" x14ac:dyDescent="0.45">
      <c r="A4" s="989"/>
      <c r="B4" s="989"/>
      <c r="C4" s="392" t="s">
        <v>752</v>
      </c>
      <c r="D4" s="392" t="s">
        <v>753</v>
      </c>
      <c r="E4" s="393" t="s">
        <v>754</v>
      </c>
      <c r="F4" s="392" t="s">
        <v>933</v>
      </c>
      <c r="G4" s="393" t="s">
        <v>210</v>
      </c>
      <c r="H4" s="628" t="s">
        <v>931</v>
      </c>
    </row>
    <row r="5" spans="1:10" ht="14.55" customHeight="1" x14ac:dyDescent="0.45">
      <c r="A5" s="987" t="s">
        <v>755</v>
      </c>
      <c r="B5" s="391" t="s">
        <v>756</v>
      </c>
      <c r="C5" s="395">
        <v>1154</v>
      </c>
      <c r="D5" s="395">
        <f>C5</f>
        <v>1154</v>
      </c>
      <c r="E5" s="654">
        <v>1</v>
      </c>
      <c r="F5" s="396">
        <v>957</v>
      </c>
      <c r="G5" s="655">
        <f>F5/C5</f>
        <v>0.8292894280762565</v>
      </c>
      <c r="H5" s="656">
        <f>(G5+G6+G7+G8+G9+G10+G11+G12)/8*100%</f>
        <v>0.65014776038799693</v>
      </c>
      <c r="I5" s="397"/>
      <c r="J5" s="397"/>
    </row>
    <row r="6" spans="1:10" ht="25.5" x14ac:dyDescent="0.45">
      <c r="A6" s="987"/>
      <c r="B6" s="394" t="s">
        <v>757</v>
      </c>
      <c r="C6" s="395">
        <v>1154</v>
      </c>
      <c r="D6" s="395">
        <f t="shared" ref="D6:D47" si="0">C6</f>
        <v>1154</v>
      </c>
      <c r="E6" s="654">
        <v>1</v>
      </c>
      <c r="F6" s="396">
        <f>'[1]SPM PERKELURAHAN'!F11</f>
        <v>957</v>
      </c>
      <c r="G6" s="654">
        <f>F6/C6</f>
        <v>0.8292894280762565</v>
      </c>
      <c r="H6" s="404"/>
    </row>
    <row r="7" spans="1:10" ht="25.5" x14ac:dyDescent="0.45">
      <c r="A7" s="987"/>
      <c r="B7" s="394" t="s">
        <v>758</v>
      </c>
      <c r="C7" s="395">
        <v>1154</v>
      </c>
      <c r="D7" s="395">
        <v>1133</v>
      </c>
      <c r="E7" s="654">
        <v>1</v>
      </c>
      <c r="F7" s="396">
        <v>433</v>
      </c>
      <c r="G7" s="654">
        <f>F7/D7</f>
        <v>0.38217122683142102</v>
      </c>
      <c r="H7" s="404"/>
    </row>
    <row r="8" spans="1:10" ht="25.5" x14ac:dyDescent="0.45">
      <c r="A8" s="987"/>
      <c r="B8" s="394" t="s">
        <v>759</v>
      </c>
      <c r="C8" s="395">
        <v>231</v>
      </c>
      <c r="D8" s="395">
        <f t="shared" si="0"/>
        <v>231</v>
      </c>
      <c r="E8" s="654">
        <v>1</v>
      </c>
      <c r="F8" s="396">
        <f>'[1]SPM PERKELURAHAN'!F23</f>
        <v>199</v>
      </c>
      <c r="G8" s="654">
        <f t="shared" ref="G8:G46" si="1">F8/C8</f>
        <v>0.8614718614718615</v>
      </c>
      <c r="H8" s="404"/>
    </row>
    <row r="9" spans="1:10" ht="25.5" x14ac:dyDescent="0.45">
      <c r="A9" s="987"/>
      <c r="B9" s="394" t="s">
        <v>760</v>
      </c>
      <c r="C9" s="395">
        <v>1154</v>
      </c>
      <c r="D9" s="395">
        <f t="shared" si="0"/>
        <v>1154</v>
      </c>
      <c r="E9" s="654">
        <v>1</v>
      </c>
      <c r="F9" s="396">
        <v>287</v>
      </c>
      <c r="G9" s="654">
        <f t="shared" si="1"/>
        <v>0.24870017331022531</v>
      </c>
      <c r="H9" s="404"/>
    </row>
    <row r="10" spans="1:10" x14ac:dyDescent="0.45">
      <c r="A10" s="987"/>
      <c r="B10" s="394" t="s">
        <v>943</v>
      </c>
      <c r="C10" s="395">
        <v>1154</v>
      </c>
      <c r="D10" s="395">
        <f t="shared" si="0"/>
        <v>1154</v>
      </c>
      <c r="E10" s="654">
        <v>1</v>
      </c>
      <c r="F10" s="396">
        <v>312</v>
      </c>
      <c r="G10" s="654">
        <f t="shared" si="1"/>
        <v>0.27036395147313691</v>
      </c>
      <c r="H10" s="404"/>
    </row>
    <row r="11" spans="1:10" x14ac:dyDescent="0.45">
      <c r="A11" s="987"/>
      <c r="B11" s="394" t="s">
        <v>761</v>
      </c>
      <c r="C11" s="395">
        <v>1154</v>
      </c>
      <c r="D11" s="395">
        <f t="shared" si="0"/>
        <v>1154</v>
      </c>
      <c r="E11" s="654">
        <v>1</v>
      </c>
      <c r="F11" s="396">
        <v>1097</v>
      </c>
      <c r="G11" s="654">
        <f t="shared" si="1"/>
        <v>0.9506065857885615</v>
      </c>
      <c r="H11" s="404"/>
    </row>
    <row r="12" spans="1:10" x14ac:dyDescent="0.45">
      <c r="A12" s="987"/>
      <c r="B12" s="394" t="s">
        <v>762</v>
      </c>
      <c r="C12" s="395">
        <v>1154</v>
      </c>
      <c r="D12" s="395">
        <f t="shared" si="0"/>
        <v>1154</v>
      </c>
      <c r="E12" s="654">
        <v>1</v>
      </c>
      <c r="F12" s="396">
        <v>957</v>
      </c>
      <c r="G12" s="654">
        <f t="shared" si="1"/>
        <v>0.8292894280762565</v>
      </c>
      <c r="H12" s="404"/>
    </row>
    <row r="13" spans="1:10" x14ac:dyDescent="0.45">
      <c r="A13" s="987" t="s">
        <v>763</v>
      </c>
      <c r="B13" s="391" t="s">
        <v>764</v>
      </c>
      <c r="C13" s="395">
        <v>1102</v>
      </c>
      <c r="D13" s="395">
        <f t="shared" si="0"/>
        <v>1102</v>
      </c>
      <c r="E13" s="654">
        <v>1</v>
      </c>
      <c r="F13" s="396">
        <v>937</v>
      </c>
      <c r="G13" s="655">
        <f t="shared" si="1"/>
        <v>0.85027223230490023</v>
      </c>
      <c r="H13" s="656">
        <f>(G13+G14+G15+G16+G17+G18)/6</f>
        <v>0.87813250472052651</v>
      </c>
    </row>
    <row r="14" spans="1:10" ht="38.25" x14ac:dyDescent="0.45">
      <c r="A14" s="987"/>
      <c r="B14" s="394" t="s">
        <v>765</v>
      </c>
      <c r="C14" s="395">
        <v>1102</v>
      </c>
      <c r="D14" s="395">
        <f t="shared" si="0"/>
        <v>1102</v>
      </c>
      <c r="E14" s="654">
        <v>1</v>
      </c>
      <c r="F14" s="657">
        <v>970</v>
      </c>
      <c r="G14" s="654">
        <f t="shared" si="1"/>
        <v>0.88021778584392019</v>
      </c>
      <c r="H14" s="404"/>
    </row>
    <row r="15" spans="1:10" x14ac:dyDescent="0.45">
      <c r="A15" s="987"/>
      <c r="B15" s="394" t="s">
        <v>766</v>
      </c>
      <c r="C15" s="395">
        <v>1102</v>
      </c>
      <c r="D15" s="395">
        <f t="shared" si="0"/>
        <v>1102</v>
      </c>
      <c r="E15" s="654">
        <v>1</v>
      </c>
      <c r="F15" s="658">
        <v>937</v>
      </c>
      <c r="G15" s="654">
        <f t="shared" si="1"/>
        <v>0.85027223230490023</v>
      </c>
      <c r="H15" s="404"/>
    </row>
    <row r="16" spans="1:10" x14ac:dyDescent="0.45">
      <c r="A16" s="987"/>
      <c r="B16" s="394" t="s">
        <v>767</v>
      </c>
      <c r="C16" s="395">
        <v>1102</v>
      </c>
      <c r="D16" s="395">
        <f t="shared" si="0"/>
        <v>1102</v>
      </c>
      <c r="E16" s="654">
        <v>1</v>
      </c>
      <c r="F16" s="396">
        <v>970</v>
      </c>
      <c r="G16" s="654">
        <f t="shared" si="1"/>
        <v>0.88021778584392019</v>
      </c>
      <c r="H16" s="404"/>
    </row>
    <row r="17" spans="1:8" x14ac:dyDescent="0.45">
      <c r="A17" s="987"/>
      <c r="B17" s="394" t="s">
        <v>768</v>
      </c>
      <c r="C17" s="395">
        <v>1102</v>
      </c>
      <c r="D17" s="395">
        <f>C17</f>
        <v>1102</v>
      </c>
      <c r="E17" s="654">
        <v>1</v>
      </c>
      <c r="F17" s="396">
        <v>957</v>
      </c>
      <c r="G17" s="654">
        <f t="shared" si="1"/>
        <v>0.86842105263157898</v>
      </c>
      <c r="H17" s="404"/>
    </row>
    <row r="18" spans="1:8" ht="25.5" x14ac:dyDescent="0.45">
      <c r="A18" s="987"/>
      <c r="B18" s="394" t="s">
        <v>769</v>
      </c>
      <c r="C18" s="395">
        <v>231</v>
      </c>
      <c r="D18" s="395">
        <f t="shared" si="0"/>
        <v>231</v>
      </c>
      <c r="E18" s="654">
        <v>1</v>
      </c>
      <c r="F18" s="396">
        <v>217</v>
      </c>
      <c r="G18" s="654">
        <f t="shared" si="1"/>
        <v>0.93939393939393945</v>
      </c>
      <c r="H18" s="404"/>
    </row>
    <row r="19" spans="1:8" x14ac:dyDescent="0.45">
      <c r="A19" s="991" t="s">
        <v>770</v>
      </c>
      <c r="B19" s="391" t="s">
        <v>771</v>
      </c>
      <c r="C19" s="395">
        <v>1133</v>
      </c>
      <c r="D19" s="395">
        <f t="shared" si="0"/>
        <v>1133</v>
      </c>
      <c r="E19" s="654">
        <v>1</v>
      </c>
      <c r="F19" s="396">
        <v>970</v>
      </c>
      <c r="G19" s="655">
        <f t="shared" si="1"/>
        <v>0.85613415710503094</v>
      </c>
      <c r="H19" s="656">
        <f>(G19+G20+G21+G22+G23)/5</f>
        <v>0.69884700441722547</v>
      </c>
    </row>
    <row r="20" spans="1:8" ht="25.5" x14ac:dyDescent="0.45">
      <c r="A20" s="992"/>
      <c r="B20" s="394" t="s">
        <v>772</v>
      </c>
      <c r="C20" s="395">
        <v>1133</v>
      </c>
      <c r="D20" s="395">
        <f t="shared" si="0"/>
        <v>1133</v>
      </c>
      <c r="E20" s="654">
        <v>1</v>
      </c>
      <c r="F20" s="396">
        <v>899</v>
      </c>
      <c r="G20" s="654">
        <f t="shared" si="1"/>
        <v>0.79346866725507503</v>
      </c>
      <c r="H20" s="404"/>
    </row>
    <row r="21" spans="1:8" x14ac:dyDescent="0.45">
      <c r="A21" s="992"/>
      <c r="B21" s="394" t="s">
        <v>773</v>
      </c>
      <c r="C21" s="395">
        <v>1133</v>
      </c>
      <c r="D21" s="395">
        <f t="shared" si="0"/>
        <v>1133</v>
      </c>
      <c r="E21" s="654">
        <v>1</v>
      </c>
      <c r="F21" s="396">
        <v>970</v>
      </c>
      <c r="G21" s="654">
        <f t="shared" si="1"/>
        <v>0.85613415710503094</v>
      </c>
      <c r="H21" s="404"/>
    </row>
    <row r="22" spans="1:8" x14ac:dyDescent="0.45">
      <c r="A22" s="992"/>
      <c r="B22" s="394" t="s">
        <v>774</v>
      </c>
      <c r="C22" s="395">
        <v>1102</v>
      </c>
      <c r="D22" s="395">
        <f t="shared" si="0"/>
        <v>1102</v>
      </c>
      <c r="E22" s="654">
        <v>1</v>
      </c>
      <c r="F22" s="396">
        <v>970</v>
      </c>
      <c r="G22" s="654">
        <f t="shared" si="1"/>
        <v>0.88021778584392019</v>
      </c>
      <c r="H22" s="404"/>
    </row>
    <row r="23" spans="1:8" x14ac:dyDescent="0.45">
      <c r="A23" s="993"/>
      <c r="B23" s="398" t="s">
        <v>775</v>
      </c>
      <c r="C23" s="395">
        <v>157</v>
      </c>
      <c r="D23" s="395">
        <f t="shared" si="0"/>
        <v>157</v>
      </c>
      <c r="E23" s="654">
        <v>1</v>
      </c>
      <c r="F23" s="396">
        <v>17</v>
      </c>
      <c r="G23" s="654">
        <f t="shared" si="1"/>
        <v>0.10828025477707007</v>
      </c>
      <c r="H23" s="404"/>
    </row>
    <row r="24" spans="1:8" x14ac:dyDescent="0.45">
      <c r="A24" s="987" t="s">
        <v>776</v>
      </c>
      <c r="B24" s="391" t="s">
        <v>777</v>
      </c>
      <c r="C24" s="395">
        <v>4538</v>
      </c>
      <c r="D24" s="395">
        <f t="shared" si="0"/>
        <v>4538</v>
      </c>
      <c r="E24" s="654">
        <v>1</v>
      </c>
      <c r="F24" s="396">
        <v>1977</v>
      </c>
      <c r="G24" s="655">
        <f t="shared" si="1"/>
        <v>0.4356544733362715</v>
      </c>
      <c r="H24" s="656">
        <f>(G24+G25+G26+G27+G28+G29+G30+G31+G32)/9</f>
        <v>0.52225026341283387</v>
      </c>
    </row>
    <row r="25" spans="1:8" x14ac:dyDescent="0.45">
      <c r="A25" s="987"/>
      <c r="B25" s="394" t="s">
        <v>778</v>
      </c>
      <c r="C25" s="395">
        <v>526</v>
      </c>
      <c r="D25" s="395">
        <f t="shared" si="0"/>
        <v>526</v>
      </c>
      <c r="E25" s="654">
        <v>1</v>
      </c>
      <c r="F25" s="396">
        <v>281</v>
      </c>
      <c r="G25" s="654">
        <f t="shared" si="1"/>
        <v>0.53422053231939159</v>
      </c>
      <c r="H25" s="404"/>
    </row>
    <row r="26" spans="1:8" x14ac:dyDescent="0.45">
      <c r="A26" s="987"/>
      <c r="B26" s="394" t="s">
        <v>779</v>
      </c>
      <c r="C26" s="395">
        <v>1121</v>
      </c>
      <c r="D26" s="395">
        <f t="shared" si="0"/>
        <v>1121</v>
      </c>
      <c r="E26" s="654">
        <v>1</v>
      </c>
      <c r="F26" s="396">
        <v>719</v>
      </c>
      <c r="G26" s="654">
        <f t="shared" si="1"/>
        <v>0.64139161462979477</v>
      </c>
      <c r="H26" s="404"/>
    </row>
    <row r="27" spans="1:8" x14ac:dyDescent="0.45">
      <c r="A27" s="987"/>
      <c r="B27" s="394" t="s">
        <v>780</v>
      </c>
      <c r="C27" s="399">
        <v>1091</v>
      </c>
      <c r="D27" s="395">
        <f t="shared" si="0"/>
        <v>1091</v>
      </c>
      <c r="E27" s="654">
        <v>1</v>
      </c>
      <c r="F27" s="396">
        <v>652</v>
      </c>
      <c r="G27" s="654">
        <f t="shared" si="1"/>
        <v>0.59761686526122826</v>
      </c>
      <c r="H27" s="404"/>
    </row>
    <row r="28" spans="1:8" x14ac:dyDescent="0.45">
      <c r="A28" s="987"/>
      <c r="B28" s="394" t="s">
        <v>781</v>
      </c>
      <c r="C28" s="399">
        <v>1091</v>
      </c>
      <c r="D28" s="395">
        <f t="shared" si="0"/>
        <v>1091</v>
      </c>
      <c r="E28" s="654">
        <v>1</v>
      </c>
      <c r="F28" s="396">
        <v>708</v>
      </c>
      <c r="G28" s="654">
        <f t="shared" si="1"/>
        <v>0.64894592117323557</v>
      </c>
      <c r="H28" s="404"/>
    </row>
    <row r="29" spans="1:8" x14ac:dyDescent="0.45">
      <c r="A29" s="987"/>
      <c r="B29" s="394" t="s">
        <v>782</v>
      </c>
      <c r="C29" s="395">
        <v>6889</v>
      </c>
      <c r="D29" s="395">
        <f t="shared" si="0"/>
        <v>6889</v>
      </c>
      <c r="E29" s="654">
        <v>1</v>
      </c>
      <c r="F29" s="396">
        <v>3956</v>
      </c>
      <c r="G29" s="654">
        <f t="shared" si="1"/>
        <v>0.57424880243867038</v>
      </c>
      <c r="H29" s="404"/>
    </row>
    <row r="30" spans="1:8" ht="25.5" x14ac:dyDescent="0.45">
      <c r="A30" s="987"/>
      <c r="B30" s="394" t="s">
        <v>944</v>
      </c>
      <c r="C30" s="395">
        <v>2742</v>
      </c>
      <c r="D30" s="395">
        <f t="shared" si="0"/>
        <v>2742</v>
      </c>
      <c r="E30" s="654">
        <v>1</v>
      </c>
      <c r="F30" s="396">
        <v>1094</v>
      </c>
      <c r="G30" s="654">
        <f t="shared" si="1"/>
        <v>0.39897884755652807</v>
      </c>
      <c r="H30" s="404"/>
    </row>
    <row r="31" spans="1:8" ht="38.25" x14ac:dyDescent="0.45">
      <c r="A31" s="987"/>
      <c r="B31" s="394" t="s">
        <v>783</v>
      </c>
      <c r="C31" s="395">
        <v>635</v>
      </c>
      <c r="D31" s="395">
        <f t="shared" si="0"/>
        <v>635</v>
      </c>
      <c r="E31" s="654">
        <v>1</v>
      </c>
      <c r="F31" s="396">
        <v>284</v>
      </c>
      <c r="G31" s="654">
        <f t="shared" si="1"/>
        <v>0.44724409448818897</v>
      </c>
      <c r="H31" s="404"/>
    </row>
    <row r="32" spans="1:8" ht="38.25" x14ac:dyDescent="0.45">
      <c r="A32" s="987"/>
      <c r="B32" s="394" t="s">
        <v>784</v>
      </c>
      <c r="C32" s="395">
        <v>2460</v>
      </c>
      <c r="D32" s="395">
        <f t="shared" si="0"/>
        <v>2460</v>
      </c>
      <c r="E32" s="654">
        <v>1</v>
      </c>
      <c r="F32" s="396">
        <v>1038</v>
      </c>
      <c r="G32" s="654">
        <f t="shared" si="1"/>
        <v>0.42195121951219511</v>
      </c>
      <c r="H32" s="404"/>
    </row>
    <row r="33" spans="1:8" ht="26.25" x14ac:dyDescent="0.45">
      <c r="A33" s="991" t="s">
        <v>785</v>
      </c>
      <c r="B33" s="391" t="s">
        <v>786</v>
      </c>
      <c r="C33" s="395">
        <v>8524</v>
      </c>
      <c r="D33" s="395">
        <f t="shared" si="0"/>
        <v>8524</v>
      </c>
      <c r="E33" s="654">
        <v>1</v>
      </c>
      <c r="F33" s="396">
        <v>7969</v>
      </c>
      <c r="G33" s="655">
        <f t="shared" si="1"/>
        <v>0.93488972313467855</v>
      </c>
      <c r="H33" s="656">
        <f>(G33+G34+G35+G36+G38)/5</f>
        <v>0.9518316604144903</v>
      </c>
    </row>
    <row r="34" spans="1:8" ht="25.5" x14ac:dyDescent="0.45">
      <c r="A34" s="992"/>
      <c r="B34" s="394" t="s">
        <v>787</v>
      </c>
      <c r="C34" s="395">
        <v>6683</v>
      </c>
      <c r="D34" s="395">
        <f t="shared" si="0"/>
        <v>6683</v>
      </c>
      <c r="E34" s="654">
        <v>1</v>
      </c>
      <c r="F34" s="396">
        <v>6286</v>
      </c>
      <c r="G34" s="654">
        <f t="shared" si="1"/>
        <v>0.94059554092473441</v>
      </c>
      <c r="H34" s="404"/>
    </row>
    <row r="35" spans="1:8" ht="25.5" x14ac:dyDescent="0.45">
      <c r="A35" s="992"/>
      <c r="B35" s="394" t="s">
        <v>788</v>
      </c>
      <c r="C35" s="395">
        <v>1841</v>
      </c>
      <c r="D35" s="395">
        <f t="shared" si="0"/>
        <v>1841</v>
      </c>
      <c r="E35" s="654">
        <v>1</v>
      </c>
      <c r="F35" s="396">
        <v>1683</v>
      </c>
      <c r="G35" s="654">
        <f t="shared" si="1"/>
        <v>0.91417707767517653</v>
      </c>
      <c r="H35" s="404"/>
    </row>
    <row r="36" spans="1:8" ht="38.25" x14ac:dyDescent="0.45">
      <c r="A36" s="992"/>
      <c r="B36" s="400" t="s">
        <v>789</v>
      </c>
      <c r="C36" s="395">
        <v>22</v>
      </c>
      <c r="D36" s="395">
        <f t="shared" si="0"/>
        <v>22</v>
      </c>
      <c r="E36" s="654">
        <v>1</v>
      </c>
      <c r="F36" s="396">
        <v>22</v>
      </c>
      <c r="G36" s="654">
        <f t="shared" si="1"/>
        <v>1</v>
      </c>
      <c r="H36" s="404"/>
    </row>
    <row r="37" spans="1:8" x14ac:dyDescent="0.45">
      <c r="A37" s="993"/>
      <c r="B37" s="400" t="s">
        <v>945</v>
      </c>
      <c r="C37" s="395">
        <v>1088</v>
      </c>
      <c r="D37" s="395">
        <f t="shared" si="0"/>
        <v>1088</v>
      </c>
      <c r="E37" s="654">
        <v>1</v>
      </c>
      <c r="F37" s="396">
        <v>1016</v>
      </c>
      <c r="G37" s="654">
        <f t="shared" si="1"/>
        <v>0.93382352941176472</v>
      </c>
      <c r="H37" s="404"/>
    </row>
    <row r="38" spans="1:8" ht="26.25" x14ac:dyDescent="0.45">
      <c r="A38" s="987" t="s">
        <v>790</v>
      </c>
      <c r="B38" s="391" t="s">
        <v>791</v>
      </c>
      <c r="C38" s="395">
        <v>43568</v>
      </c>
      <c r="D38" s="395">
        <f t="shared" si="0"/>
        <v>43568</v>
      </c>
      <c r="E38" s="654">
        <v>1</v>
      </c>
      <c r="F38" s="396">
        <v>42239</v>
      </c>
      <c r="G38" s="655">
        <f t="shared" si="1"/>
        <v>0.96949596033786267</v>
      </c>
      <c r="H38" s="656">
        <f>(G38+G39)/2</f>
        <v>0.97836456683015083</v>
      </c>
    </row>
    <row r="39" spans="1:8" x14ac:dyDescent="0.45">
      <c r="A39" s="987"/>
      <c r="B39" s="394" t="s">
        <v>792</v>
      </c>
      <c r="C39" s="395">
        <v>9791</v>
      </c>
      <c r="D39" s="395">
        <f t="shared" si="0"/>
        <v>9791</v>
      </c>
      <c r="E39" s="654">
        <v>1</v>
      </c>
      <c r="F39" s="396">
        <v>9666</v>
      </c>
      <c r="G39" s="654">
        <f t="shared" si="1"/>
        <v>0.98723317332243898</v>
      </c>
      <c r="H39" s="404"/>
    </row>
    <row r="40" spans="1:8" x14ac:dyDescent="0.45">
      <c r="A40" s="987" t="s">
        <v>793</v>
      </c>
      <c r="B40" s="391" t="s">
        <v>794</v>
      </c>
      <c r="C40" s="395">
        <v>4040</v>
      </c>
      <c r="D40" s="395">
        <f t="shared" si="0"/>
        <v>4040</v>
      </c>
      <c r="E40" s="654">
        <v>1</v>
      </c>
      <c r="F40" s="396">
        <v>3678</v>
      </c>
      <c r="G40" s="655">
        <f t="shared" si="1"/>
        <v>0.91039603960396043</v>
      </c>
      <c r="H40" s="656">
        <f>(G40+G41)/2</f>
        <v>0.94853135313531356</v>
      </c>
    </row>
    <row r="41" spans="1:8" ht="38.25" x14ac:dyDescent="0.45">
      <c r="A41" s="987"/>
      <c r="B41" s="394" t="s">
        <v>795</v>
      </c>
      <c r="C41" s="395">
        <v>600</v>
      </c>
      <c r="D41" s="395">
        <f t="shared" si="0"/>
        <v>600</v>
      </c>
      <c r="E41" s="654">
        <v>1</v>
      </c>
      <c r="F41" s="396">
        <v>592</v>
      </c>
      <c r="G41" s="654">
        <f t="shared" si="1"/>
        <v>0.98666666666666669</v>
      </c>
      <c r="H41" s="404"/>
    </row>
    <row r="42" spans="1:8" ht="26.25" x14ac:dyDescent="0.45">
      <c r="A42" s="394" t="s">
        <v>796</v>
      </c>
      <c r="B42" s="391" t="s">
        <v>797</v>
      </c>
      <c r="C42" s="395">
        <v>17674</v>
      </c>
      <c r="D42" s="395">
        <f t="shared" si="0"/>
        <v>17674</v>
      </c>
      <c r="E42" s="654">
        <v>1</v>
      </c>
      <c r="F42" s="396">
        <v>5734</v>
      </c>
      <c r="G42" s="655">
        <f t="shared" si="1"/>
        <v>0.32443136811134998</v>
      </c>
      <c r="H42" s="406">
        <f>G42</f>
        <v>0.32443136811134998</v>
      </c>
    </row>
    <row r="43" spans="1:8" ht="26.25" x14ac:dyDescent="0.45">
      <c r="A43" s="394" t="s">
        <v>798</v>
      </c>
      <c r="B43" s="391" t="s">
        <v>799</v>
      </c>
      <c r="C43" s="395">
        <v>2010</v>
      </c>
      <c r="D43" s="395">
        <f t="shared" si="0"/>
        <v>2010</v>
      </c>
      <c r="E43" s="654">
        <v>1</v>
      </c>
      <c r="F43" s="396">
        <v>1683</v>
      </c>
      <c r="G43" s="655">
        <f t="shared" si="1"/>
        <v>0.83731343283582094</v>
      </c>
      <c r="H43" s="406">
        <f t="shared" ref="H43:H44" si="2">G43</f>
        <v>0.83731343283582094</v>
      </c>
    </row>
    <row r="44" spans="1:8" ht="26.25" x14ac:dyDescent="0.45">
      <c r="A44" s="394" t="s">
        <v>800</v>
      </c>
      <c r="B44" s="391" t="s">
        <v>801</v>
      </c>
      <c r="C44" s="395">
        <v>95</v>
      </c>
      <c r="D44" s="395">
        <f t="shared" si="0"/>
        <v>95</v>
      </c>
      <c r="E44" s="654">
        <v>1</v>
      </c>
      <c r="F44" s="396">
        <v>79</v>
      </c>
      <c r="G44" s="655">
        <f t="shared" si="1"/>
        <v>0.83157894736842108</v>
      </c>
      <c r="H44" s="406">
        <f t="shared" si="2"/>
        <v>0.83157894736842108</v>
      </c>
    </row>
    <row r="45" spans="1:8" ht="26.25" x14ac:dyDescent="0.45">
      <c r="A45" s="987" t="s">
        <v>802</v>
      </c>
      <c r="B45" s="391" t="s">
        <v>803</v>
      </c>
      <c r="C45" s="395">
        <v>1442</v>
      </c>
      <c r="D45" s="395">
        <f t="shared" si="0"/>
        <v>1442</v>
      </c>
      <c r="E45" s="654">
        <v>1</v>
      </c>
      <c r="F45" s="396">
        <v>863</v>
      </c>
      <c r="G45" s="655">
        <f t="shared" si="1"/>
        <v>0.59847434119278775</v>
      </c>
      <c r="H45" s="656">
        <f>(G45+G46)/2</f>
        <v>0.60638002773925104</v>
      </c>
    </row>
    <row r="46" spans="1:8" x14ac:dyDescent="0.45">
      <c r="A46" s="987"/>
      <c r="B46" s="394" t="s">
        <v>804</v>
      </c>
      <c r="C46" s="395">
        <v>140</v>
      </c>
      <c r="D46" s="395">
        <f t="shared" si="0"/>
        <v>140</v>
      </c>
      <c r="E46" s="654">
        <v>1</v>
      </c>
      <c r="F46" s="396">
        <v>86</v>
      </c>
      <c r="G46" s="654">
        <f t="shared" si="1"/>
        <v>0.61428571428571432</v>
      </c>
      <c r="H46" s="404"/>
    </row>
    <row r="47" spans="1:8" ht="26.25" x14ac:dyDescent="0.45">
      <c r="A47" s="394" t="s">
        <v>805</v>
      </c>
      <c r="B47" s="391" t="s">
        <v>806</v>
      </c>
      <c r="C47" s="395">
        <v>2000</v>
      </c>
      <c r="D47" s="395">
        <f t="shared" si="0"/>
        <v>2000</v>
      </c>
      <c r="E47" s="654">
        <v>1</v>
      </c>
      <c r="F47" s="396">
        <v>1359</v>
      </c>
      <c r="G47" s="655">
        <f>F47/D47</f>
        <v>0.67949999999999999</v>
      </c>
      <c r="H47" s="406">
        <f>G47</f>
        <v>0.67949999999999999</v>
      </c>
    </row>
    <row r="53" ht="44.55" customHeight="1" x14ac:dyDescent="0.45"/>
    <row r="56" ht="14.55" customHeight="1" x14ac:dyDescent="0.45"/>
    <row r="58" ht="28.05" customHeight="1" x14ac:dyDescent="0.45"/>
    <row r="59" ht="14.55" customHeight="1" x14ac:dyDescent="0.45"/>
    <row r="62" ht="14.55" customHeight="1" x14ac:dyDescent="0.45"/>
    <row r="65" ht="28.5" customHeight="1" x14ac:dyDescent="0.45"/>
  </sheetData>
  <mergeCells count="13">
    <mergeCell ref="A1:H1"/>
    <mergeCell ref="A45:A46"/>
    <mergeCell ref="A2:G2"/>
    <mergeCell ref="A3:B4"/>
    <mergeCell ref="C3:D3"/>
    <mergeCell ref="E3:G3"/>
    <mergeCell ref="A5:A12"/>
    <mergeCell ref="A13:A18"/>
    <mergeCell ref="A19:A23"/>
    <mergeCell ref="A24:A32"/>
    <mergeCell ref="A38:A39"/>
    <mergeCell ref="A40:A41"/>
    <mergeCell ref="A33:A37"/>
  </mergeCells>
  <pageMargins left="0.7" right="0.7" top="0.75" bottom="0.75" header="0.3" footer="0.3"/>
  <pageSetup paperSize="5" scale="66" fitToHeight="0"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AF03D-E482-4881-81C3-1F4FE6940F9D}">
  <dimension ref="B2:D14"/>
  <sheetViews>
    <sheetView zoomScale="93" zoomScaleNormal="160" workbookViewId="0">
      <selection activeCell="D8" sqref="D8"/>
    </sheetView>
  </sheetViews>
  <sheetFormatPr defaultRowHeight="14.25" x14ac:dyDescent="0.45"/>
  <cols>
    <col min="2" max="2" width="35.19921875" customWidth="1"/>
  </cols>
  <sheetData>
    <row r="2" spans="2:4" x14ac:dyDescent="0.45">
      <c r="B2" s="391" t="s">
        <v>807</v>
      </c>
      <c r="C2" s="404" t="s">
        <v>808</v>
      </c>
      <c r="D2" s="404" t="s">
        <v>809</v>
      </c>
    </row>
    <row r="3" spans="2:4" x14ac:dyDescent="0.45">
      <c r="B3" s="405" t="s">
        <v>810</v>
      </c>
      <c r="C3" s="406">
        <v>1</v>
      </c>
      <c r="D3" s="407">
        <f>SPM!H5</f>
        <v>0.65014776038799693</v>
      </c>
    </row>
    <row r="4" spans="2:4" x14ac:dyDescent="0.45">
      <c r="B4" s="408" t="s">
        <v>811</v>
      </c>
      <c r="C4" s="406">
        <v>1</v>
      </c>
      <c r="D4" s="407">
        <f>SPM!H13</f>
        <v>0.87813250472052651</v>
      </c>
    </row>
    <row r="5" spans="2:4" x14ac:dyDescent="0.45">
      <c r="B5" s="409" t="s">
        <v>812</v>
      </c>
      <c r="C5" s="406">
        <v>1</v>
      </c>
      <c r="D5" s="407">
        <f>SPM!H19</f>
        <v>0.69884700441722547</v>
      </c>
    </row>
    <row r="6" spans="2:4" x14ac:dyDescent="0.45">
      <c r="B6" s="410" t="s">
        <v>813</v>
      </c>
      <c r="C6" s="406">
        <v>1</v>
      </c>
      <c r="D6" s="407">
        <f>SPM!H24</f>
        <v>0.52225026341283387</v>
      </c>
    </row>
    <row r="7" spans="2:4" x14ac:dyDescent="0.45">
      <c r="B7" s="411" t="s">
        <v>814</v>
      </c>
      <c r="C7" s="406">
        <v>1</v>
      </c>
      <c r="D7" s="407">
        <f>SPM!H33</f>
        <v>0.9518316604144903</v>
      </c>
    </row>
    <row r="8" spans="2:4" x14ac:dyDescent="0.45">
      <c r="B8" s="412" t="s">
        <v>815</v>
      </c>
      <c r="C8" s="406">
        <v>1</v>
      </c>
      <c r="D8" s="407">
        <f>SPM!H38</f>
        <v>0.97836456683015083</v>
      </c>
    </row>
    <row r="9" spans="2:4" x14ac:dyDescent="0.45">
      <c r="B9" s="413" t="s">
        <v>816</v>
      </c>
      <c r="C9" s="406">
        <v>1</v>
      </c>
      <c r="D9" s="407">
        <f>SPM!H40</f>
        <v>0.94853135313531356</v>
      </c>
    </row>
    <row r="10" spans="2:4" x14ac:dyDescent="0.45">
      <c r="B10" s="409" t="s">
        <v>817</v>
      </c>
      <c r="C10" s="406">
        <v>1</v>
      </c>
      <c r="D10" s="407">
        <f>SPM!H42</f>
        <v>0.32443136811134998</v>
      </c>
    </row>
    <row r="11" spans="2:4" x14ac:dyDescent="0.45">
      <c r="B11" s="414" t="s">
        <v>818</v>
      </c>
      <c r="C11" s="406">
        <v>1</v>
      </c>
      <c r="D11" s="407">
        <f>SPM!H43</f>
        <v>0.83731343283582094</v>
      </c>
    </row>
    <row r="12" spans="2:4" x14ac:dyDescent="0.45">
      <c r="B12" s="415" t="s">
        <v>819</v>
      </c>
      <c r="C12" s="406">
        <v>1</v>
      </c>
      <c r="D12" s="407">
        <f>SPM!H44</f>
        <v>0.83157894736842108</v>
      </c>
    </row>
    <row r="13" spans="2:4" x14ac:dyDescent="0.45">
      <c r="B13" s="416" t="s">
        <v>820</v>
      </c>
      <c r="C13" s="406">
        <v>1</v>
      </c>
      <c r="D13" s="407">
        <f>SPM!H45</f>
        <v>0.60638002773925104</v>
      </c>
    </row>
    <row r="14" spans="2:4" x14ac:dyDescent="0.45">
      <c r="B14" s="417" t="s">
        <v>821</v>
      </c>
      <c r="C14" s="406">
        <v>1</v>
      </c>
      <c r="D14" s="407">
        <f>SPM!H47</f>
        <v>0.67949999999999999</v>
      </c>
    </row>
  </sheetData>
  <pageMargins left="0.7" right="0.7" top="0.75" bottom="0.75" header="0.3" footer="0.3"/>
  <pageSetup paperSize="9"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4445F-7CFB-4CB4-9767-CB62685942E8}">
  <dimension ref="A1:H263"/>
  <sheetViews>
    <sheetView tabSelected="1" topLeftCell="A163" zoomScale="80" zoomScaleNormal="80" workbookViewId="0">
      <selection activeCell="N258" sqref="N258"/>
    </sheetView>
  </sheetViews>
  <sheetFormatPr defaultRowHeight="14.25" x14ac:dyDescent="0.45"/>
  <cols>
    <col min="1" max="1" width="9.06640625" style="831"/>
    <col min="2" max="2" width="35.19921875" style="831" customWidth="1"/>
    <col min="3" max="4" width="13.53125" style="831" customWidth="1"/>
    <col min="5" max="5" width="15.73046875" style="831" customWidth="1"/>
    <col min="6" max="6" width="15.73046875" style="855" customWidth="1"/>
    <col min="7" max="7" width="15.9296875" style="831" customWidth="1"/>
    <col min="8" max="8" width="13.265625" style="856" customWidth="1"/>
    <col min="9" max="16384" width="9.06640625" style="831"/>
  </cols>
  <sheetData>
    <row r="1" spans="1:8" x14ac:dyDescent="0.45">
      <c r="A1" s="994" t="s">
        <v>749</v>
      </c>
      <c r="B1" s="994"/>
      <c r="C1" s="994"/>
      <c r="D1" s="994"/>
      <c r="E1" s="994"/>
      <c r="F1" s="994"/>
      <c r="G1" s="994"/>
      <c r="H1" s="994"/>
    </row>
    <row r="2" spans="1:8" x14ac:dyDescent="0.45">
      <c r="A2" s="995" t="s">
        <v>946</v>
      </c>
      <c r="B2" s="995"/>
      <c r="C2" s="995"/>
      <c r="D2" s="995"/>
      <c r="E2" s="995"/>
      <c r="F2" s="995"/>
      <c r="G2" s="995"/>
      <c r="H2" s="995"/>
    </row>
    <row r="3" spans="1:8" x14ac:dyDescent="0.45">
      <c r="A3" s="989" t="s">
        <v>750</v>
      </c>
      <c r="B3" s="989"/>
      <c r="C3" s="996" t="s">
        <v>751</v>
      </c>
      <c r="D3" s="997"/>
      <c r="E3" s="998"/>
      <c r="F3" s="990" t="s">
        <v>947</v>
      </c>
      <c r="G3" s="990"/>
      <c r="H3" s="990"/>
    </row>
    <row r="4" spans="1:8" ht="39.4" x14ac:dyDescent="0.45">
      <c r="A4" s="989"/>
      <c r="B4" s="989"/>
      <c r="C4" s="392" t="s">
        <v>752</v>
      </c>
      <c r="D4" s="392" t="s">
        <v>753</v>
      </c>
      <c r="E4" s="832" t="s">
        <v>754</v>
      </c>
      <c r="F4" s="392" t="s">
        <v>948</v>
      </c>
      <c r="G4" s="832" t="s">
        <v>949</v>
      </c>
      <c r="H4" s="833" t="s">
        <v>931</v>
      </c>
    </row>
    <row r="5" spans="1:8" x14ac:dyDescent="0.45">
      <c r="A5" s="991" t="s">
        <v>755</v>
      </c>
      <c r="B5" s="391" t="s">
        <v>756</v>
      </c>
      <c r="C5" s="395">
        <v>1154</v>
      </c>
      <c r="D5" s="395">
        <f>C5</f>
        <v>1154</v>
      </c>
      <c r="E5" s="834">
        <v>1</v>
      </c>
      <c r="F5" s="755">
        <v>957</v>
      </c>
      <c r="G5" s="835">
        <f t="shared" ref="G5:G68" si="0">F5/C5</f>
        <v>0.8292894280762565</v>
      </c>
      <c r="H5" s="836">
        <f>(G5+G11+G17+G23+G29+G35+G41+G47)/8*100%</f>
        <v>0.63790495322124441</v>
      </c>
    </row>
    <row r="6" spans="1:8" x14ac:dyDescent="0.45">
      <c r="A6" s="992"/>
      <c r="B6" s="394" t="s">
        <v>950</v>
      </c>
      <c r="C6" s="395">
        <v>159</v>
      </c>
      <c r="D6" s="395">
        <f t="shared" ref="D6:D75" si="1">C6</f>
        <v>159</v>
      </c>
      <c r="E6" s="834">
        <v>1</v>
      </c>
      <c r="F6" s="396">
        <v>158</v>
      </c>
      <c r="G6" s="835">
        <f t="shared" si="0"/>
        <v>0.99371069182389937</v>
      </c>
      <c r="H6" s="836"/>
    </row>
    <row r="7" spans="1:8" x14ac:dyDescent="0.45">
      <c r="A7" s="992"/>
      <c r="B7" s="394" t="s">
        <v>951</v>
      </c>
      <c r="C7" s="395">
        <v>232</v>
      </c>
      <c r="D7" s="395">
        <f t="shared" si="1"/>
        <v>232</v>
      </c>
      <c r="E7" s="834">
        <v>1</v>
      </c>
      <c r="F7" s="396">
        <v>280</v>
      </c>
      <c r="G7" s="835">
        <f t="shared" si="0"/>
        <v>1.2068965517241379</v>
      </c>
      <c r="H7" s="836"/>
    </row>
    <row r="8" spans="1:8" x14ac:dyDescent="0.45">
      <c r="A8" s="992"/>
      <c r="B8" s="394" t="s">
        <v>952</v>
      </c>
      <c r="C8" s="395">
        <v>284</v>
      </c>
      <c r="D8" s="395">
        <f t="shared" si="1"/>
        <v>284</v>
      </c>
      <c r="E8" s="834">
        <v>1</v>
      </c>
      <c r="F8" s="396">
        <v>309</v>
      </c>
      <c r="G8" s="835">
        <f t="shared" si="0"/>
        <v>1.0880281690140845</v>
      </c>
      <c r="H8" s="836"/>
    </row>
    <row r="9" spans="1:8" x14ac:dyDescent="0.45">
      <c r="A9" s="992"/>
      <c r="B9" s="394" t="s">
        <v>953</v>
      </c>
      <c r="C9" s="395">
        <v>270</v>
      </c>
      <c r="D9" s="395">
        <f t="shared" si="1"/>
        <v>270</v>
      </c>
      <c r="E9" s="834">
        <v>1</v>
      </c>
      <c r="F9" s="396">
        <v>172</v>
      </c>
      <c r="G9" s="835">
        <f t="shared" si="0"/>
        <v>0.63703703703703707</v>
      </c>
      <c r="H9" s="836"/>
    </row>
    <row r="10" spans="1:8" x14ac:dyDescent="0.45">
      <c r="A10" s="992"/>
      <c r="B10" s="394" t="s">
        <v>954</v>
      </c>
      <c r="C10" s="395">
        <v>209</v>
      </c>
      <c r="D10" s="395">
        <f t="shared" si="1"/>
        <v>209</v>
      </c>
      <c r="E10" s="834">
        <v>1</v>
      </c>
      <c r="F10" s="396">
        <v>211</v>
      </c>
      <c r="G10" s="835">
        <f t="shared" si="0"/>
        <v>1.0095693779904307</v>
      </c>
      <c r="H10" s="836"/>
    </row>
    <row r="11" spans="1:8" ht="28.05" customHeight="1" x14ac:dyDescent="0.45">
      <c r="A11" s="992"/>
      <c r="B11" s="394" t="s">
        <v>757</v>
      </c>
      <c r="C11" s="395">
        <v>1154</v>
      </c>
      <c r="D11" s="395">
        <f t="shared" si="1"/>
        <v>1154</v>
      </c>
      <c r="E11" s="834">
        <v>1</v>
      </c>
      <c r="F11" s="755">
        <f>F12+F13+F14+F15+F16</f>
        <v>957</v>
      </c>
      <c r="G11" s="835">
        <f t="shared" si="0"/>
        <v>0.8292894280762565</v>
      </c>
      <c r="H11" s="837"/>
    </row>
    <row r="12" spans="1:8" ht="21.5" customHeight="1" x14ac:dyDescent="0.45">
      <c r="A12" s="992"/>
      <c r="B12" s="394" t="s">
        <v>950</v>
      </c>
      <c r="C12" s="395">
        <v>159</v>
      </c>
      <c r="D12" s="395">
        <f t="shared" si="1"/>
        <v>159</v>
      </c>
      <c r="E12" s="834">
        <v>1</v>
      </c>
      <c r="F12" s="396">
        <v>112</v>
      </c>
      <c r="G12" s="835">
        <f t="shared" si="0"/>
        <v>0.70440251572327039</v>
      </c>
      <c r="H12" s="837"/>
    </row>
    <row r="13" spans="1:8" ht="21.5" customHeight="1" x14ac:dyDescent="0.45">
      <c r="A13" s="992"/>
      <c r="B13" s="394" t="s">
        <v>951</v>
      </c>
      <c r="C13" s="395">
        <v>232</v>
      </c>
      <c r="D13" s="395">
        <f t="shared" si="1"/>
        <v>232</v>
      </c>
      <c r="E13" s="834">
        <v>1</v>
      </c>
      <c r="F13" s="396">
        <v>236</v>
      </c>
      <c r="G13" s="835">
        <f t="shared" si="0"/>
        <v>1.0172413793103448</v>
      </c>
      <c r="H13" s="837"/>
    </row>
    <row r="14" spans="1:8" ht="21.5" customHeight="1" x14ac:dyDescent="0.45">
      <c r="A14" s="992"/>
      <c r="B14" s="394" t="s">
        <v>952</v>
      </c>
      <c r="C14" s="395">
        <v>284</v>
      </c>
      <c r="D14" s="395">
        <f t="shared" si="1"/>
        <v>284</v>
      </c>
      <c r="E14" s="834">
        <v>1</v>
      </c>
      <c r="F14" s="396">
        <v>256</v>
      </c>
      <c r="G14" s="835">
        <f t="shared" si="0"/>
        <v>0.90140845070422537</v>
      </c>
      <c r="H14" s="837"/>
    </row>
    <row r="15" spans="1:8" ht="21.5" customHeight="1" x14ac:dyDescent="0.45">
      <c r="A15" s="992"/>
      <c r="B15" s="394" t="s">
        <v>953</v>
      </c>
      <c r="C15" s="395">
        <v>270</v>
      </c>
      <c r="D15" s="395">
        <f t="shared" si="1"/>
        <v>270</v>
      </c>
      <c r="E15" s="834">
        <v>1</v>
      </c>
      <c r="F15" s="396">
        <v>183</v>
      </c>
      <c r="G15" s="835">
        <f t="shared" si="0"/>
        <v>0.67777777777777781</v>
      </c>
      <c r="H15" s="837"/>
    </row>
    <row r="16" spans="1:8" ht="21.5" customHeight="1" x14ac:dyDescent="0.45">
      <c r="A16" s="992"/>
      <c r="B16" s="394" t="s">
        <v>954</v>
      </c>
      <c r="C16" s="395">
        <v>209</v>
      </c>
      <c r="D16" s="395">
        <f t="shared" si="1"/>
        <v>209</v>
      </c>
      <c r="E16" s="834">
        <v>1</v>
      </c>
      <c r="F16" s="396">
        <v>170</v>
      </c>
      <c r="G16" s="835">
        <f t="shared" si="0"/>
        <v>0.8133971291866029</v>
      </c>
      <c r="H16" s="837"/>
    </row>
    <row r="17" spans="1:8" ht="21.5" customHeight="1" x14ac:dyDescent="0.45">
      <c r="A17" s="992"/>
      <c r="B17" s="394" t="s">
        <v>758</v>
      </c>
      <c r="C17" s="395">
        <v>1154</v>
      </c>
      <c r="D17" s="395">
        <f t="shared" si="1"/>
        <v>1154</v>
      </c>
      <c r="E17" s="834">
        <v>1</v>
      </c>
      <c r="F17" s="755">
        <v>433</v>
      </c>
      <c r="G17" s="835">
        <f t="shared" si="0"/>
        <v>0.37521663778162911</v>
      </c>
      <c r="H17" s="837"/>
    </row>
    <row r="18" spans="1:8" ht="21.5" customHeight="1" x14ac:dyDescent="0.45">
      <c r="A18" s="992"/>
      <c r="B18" s="394" t="s">
        <v>950</v>
      </c>
      <c r="C18" s="395">
        <v>159</v>
      </c>
      <c r="D18" s="395">
        <f t="shared" si="1"/>
        <v>159</v>
      </c>
      <c r="E18" s="834">
        <v>1</v>
      </c>
      <c r="F18" s="396">
        <v>60</v>
      </c>
      <c r="G18" s="835">
        <f t="shared" si="0"/>
        <v>0.37735849056603776</v>
      </c>
      <c r="H18" s="837"/>
    </row>
    <row r="19" spans="1:8" ht="21.5" customHeight="1" x14ac:dyDescent="0.45">
      <c r="A19" s="992"/>
      <c r="B19" s="394" t="s">
        <v>951</v>
      </c>
      <c r="C19" s="395">
        <v>232</v>
      </c>
      <c r="D19" s="395">
        <f t="shared" si="1"/>
        <v>232</v>
      </c>
      <c r="E19" s="834">
        <v>1</v>
      </c>
      <c r="F19" s="396">
        <v>100</v>
      </c>
      <c r="G19" s="835">
        <f t="shared" si="0"/>
        <v>0.43103448275862066</v>
      </c>
      <c r="H19" s="837"/>
    </row>
    <row r="20" spans="1:8" ht="21.5" customHeight="1" x14ac:dyDescent="0.45">
      <c r="A20" s="992"/>
      <c r="B20" s="394" t="s">
        <v>952</v>
      </c>
      <c r="C20" s="395">
        <v>284</v>
      </c>
      <c r="D20" s="395">
        <f t="shared" si="1"/>
        <v>284</v>
      </c>
      <c r="E20" s="834">
        <v>1</v>
      </c>
      <c r="F20" s="396">
        <v>124</v>
      </c>
      <c r="G20" s="835">
        <f t="shared" si="0"/>
        <v>0.43661971830985913</v>
      </c>
      <c r="H20" s="837"/>
    </row>
    <row r="21" spans="1:8" ht="21.5" customHeight="1" x14ac:dyDescent="0.45">
      <c r="A21" s="992"/>
      <c r="B21" s="394" t="s">
        <v>953</v>
      </c>
      <c r="C21" s="395">
        <v>270</v>
      </c>
      <c r="D21" s="395">
        <f t="shared" si="1"/>
        <v>270</v>
      </c>
      <c r="E21" s="834">
        <v>1</v>
      </c>
      <c r="F21" s="396">
        <v>43</v>
      </c>
      <c r="G21" s="835">
        <f t="shared" si="0"/>
        <v>0.15925925925925927</v>
      </c>
      <c r="H21" s="837"/>
    </row>
    <row r="22" spans="1:8" ht="21.5" customHeight="1" x14ac:dyDescent="0.45">
      <c r="A22" s="992"/>
      <c r="B22" s="394" t="s">
        <v>954</v>
      </c>
      <c r="C22" s="395">
        <v>209</v>
      </c>
      <c r="D22" s="395">
        <f t="shared" si="1"/>
        <v>209</v>
      </c>
      <c r="E22" s="834">
        <v>1</v>
      </c>
      <c r="F22" s="396">
        <v>106</v>
      </c>
      <c r="G22" s="835">
        <f t="shared" si="0"/>
        <v>0.50717703349282295</v>
      </c>
      <c r="H22" s="837"/>
    </row>
    <row r="23" spans="1:8" ht="21.5" customHeight="1" x14ac:dyDescent="0.45">
      <c r="A23" s="992"/>
      <c r="B23" s="394" t="s">
        <v>759</v>
      </c>
      <c r="C23" s="395">
        <v>231</v>
      </c>
      <c r="D23" s="395">
        <f t="shared" si="1"/>
        <v>231</v>
      </c>
      <c r="E23" s="834">
        <v>1</v>
      </c>
      <c r="F23" s="755">
        <v>199</v>
      </c>
      <c r="G23" s="835">
        <f t="shared" si="0"/>
        <v>0.8614718614718615</v>
      </c>
      <c r="H23" s="837"/>
    </row>
    <row r="24" spans="1:8" ht="21.5" customHeight="1" x14ac:dyDescent="0.45">
      <c r="A24" s="992"/>
      <c r="B24" s="394" t="s">
        <v>950</v>
      </c>
      <c r="C24" s="395">
        <v>32</v>
      </c>
      <c r="D24" s="395">
        <f t="shared" si="1"/>
        <v>32</v>
      </c>
      <c r="E24" s="834">
        <v>1</v>
      </c>
      <c r="F24" s="396">
        <v>38</v>
      </c>
      <c r="G24" s="835">
        <f t="shared" si="0"/>
        <v>1.1875</v>
      </c>
      <c r="H24" s="837"/>
    </row>
    <row r="25" spans="1:8" ht="21.5" customHeight="1" x14ac:dyDescent="0.45">
      <c r="A25" s="992"/>
      <c r="B25" s="394" t="s">
        <v>951</v>
      </c>
      <c r="C25" s="395">
        <v>46</v>
      </c>
      <c r="D25" s="395">
        <f t="shared" si="1"/>
        <v>46</v>
      </c>
      <c r="E25" s="834">
        <v>1</v>
      </c>
      <c r="F25" s="396">
        <v>60</v>
      </c>
      <c r="G25" s="835">
        <f t="shared" si="0"/>
        <v>1.3043478260869565</v>
      </c>
      <c r="H25" s="837"/>
    </row>
    <row r="26" spans="1:8" ht="21.5" customHeight="1" x14ac:dyDescent="0.45">
      <c r="A26" s="992"/>
      <c r="B26" s="394" t="s">
        <v>952</v>
      </c>
      <c r="C26" s="395">
        <v>57</v>
      </c>
      <c r="D26" s="395">
        <f t="shared" si="1"/>
        <v>57</v>
      </c>
      <c r="E26" s="834">
        <v>1</v>
      </c>
      <c r="F26" s="396">
        <v>54</v>
      </c>
      <c r="G26" s="835">
        <f t="shared" si="0"/>
        <v>0.94736842105263153</v>
      </c>
      <c r="H26" s="837"/>
    </row>
    <row r="27" spans="1:8" ht="21.5" customHeight="1" x14ac:dyDescent="0.45">
      <c r="A27" s="992"/>
      <c r="B27" s="394" t="s">
        <v>953</v>
      </c>
      <c r="C27" s="395">
        <v>54</v>
      </c>
      <c r="D27" s="395">
        <f t="shared" si="1"/>
        <v>54</v>
      </c>
      <c r="E27" s="834">
        <v>1</v>
      </c>
      <c r="F27" s="396">
        <v>18</v>
      </c>
      <c r="G27" s="835">
        <f t="shared" si="0"/>
        <v>0.33333333333333331</v>
      </c>
      <c r="H27" s="837"/>
    </row>
    <row r="28" spans="1:8" ht="21.5" customHeight="1" x14ac:dyDescent="0.45">
      <c r="A28" s="992"/>
      <c r="B28" s="394" t="s">
        <v>954</v>
      </c>
      <c r="C28" s="395">
        <v>42</v>
      </c>
      <c r="D28" s="395">
        <f t="shared" si="1"/>
        <v>42</v>
      </c>
      <c r="E28" s="834">
        <v>1</v>
      </c>
      <c r="F28" s="396">
        <v>29</v>
      </c>
      <c r="G28" s="835">
        <f t="shared" si="0"/>
        <v>0.69047619047619047</v>
      </c>
      <c r="H28" s="837"/>
    </row>
    <row r="29" spans="1:8" ht="25.5" x14ac:dyDescent="0.45">
      <c r="A29" s="992"/>
      <c r="B29" s="394" t="s">
        <v>760</v>
      </c>
      <c r="C29" s="395">
        <v>1154</v>
      </c>
      <c r="D29" s="395">
        <f t="shared" si="1"/>
        <v>1154</v>
      </c>
      <c r="E29" s="834">
        <v>1</v>
      </c>
      <c r="F29" s="838">
        <f>F30+F31+F32+F33+F34</f>
        <v>182</v>
      </c>
      <c r="G29" s="835">
        <f t="shared" si="0"/>
        <v>0.15771230502599654</v>
      </c>
      <c r="H29" s="837"/>
    </row>
    <row r="30" spans="1:8" x14ac:dyDescent="0.45">
      <c r="A30" s="992"/>
      <c r="B30" s="394" t="s">
        <v>950</v>
      </c>
      <c r="C30" s="395">
        <v>159</v>
      </c>
      <c r="D30" s="395">
        <f t="shared" si="1"/>
        <v>159</v>
      </c>
      <c r="E30" s="834">
        <v>1</v>
      </c>
      <c r="F30" s="839">
        <v>38</v>
      </c>
      <c r="G30" s="835">
        <f t="shared" si="0"/>
        <v>0.2389937106918239</v>
      </c>
      <c r="H30" s="837"/>
    </row>
    <row r="31" spans="1:8" x14ac:dyDescent="0.45">
      <c r="A31" s="992"/>
      <c r="B31" s="394" t="s">
        <v>951</v>
      </c>
      <c r="C31" s="395">
        <v>232</v>
      </c>
      <c r="D31" s="395">
        <f t="shared" si="1"/>
        <v>232</v>
      </c>
      <c r="E31" s="834">
        <v>1</v>
      </c>
      <c r="F31" s="839">
        <v>37</v>
      </c>
      <c r="G31" s="835">
        <f t="shared" si="0"/>
        <v>0.15948275862068967</v>
      </c>
      <c r="H31" s="837"/>
    </row>
    <row r="32" spans="1:8" x14ac:dyDescent="0.45">
      <c r="A32" s="992"/>
      <c r="B32" s="394" t="s">
        <v>952</v>
      </c>
      <c r="C32" s="395">
        <v>284</v>
      </c>
      <c r="D32" s="395">
        <f t="shared" si="1"/>
        <v>284</v>
      </c>
      <c r="E32" s="834">
        <v>1</v>
      </c>
      <c r="F32" s="839">
        <v>35</v>
      </c>
      <c r="G32" s="835">
        <f t="shared" si="0"/>
        <v>0.12323943661971831</v>
      </c>
      <c r="H32" s="837"/>
    </row>
    <row r="33" spans="1:8" x14ac:dyDescent="0.45">
      <c r="A33" s="992"/>
      <c r="B33" s="394" t="s">
        <v>953</v>
      </c>
      <c r="C33" s="395">
        <v>270</v>
      </c>
      <c r="D33" s="395">
        <f t="shared" si="1"/>
        <v>270</v>
      </c>
      <c r="E33" s="834">
        <v>1</v>
      </c>
      <c r="F33" s="839">
        <v>34</v>
      </c>
      <c r="G33" s="835">
        <f t="shared" si="0"/>
        <v>0.12592592592592591</v>
      </c>
      <c r="H33" s="837"/>
    </row>
    <row r="34" spans="1:8" x14ac:dyDescent="0.45">
      <c r="A34" s="992"/>
      <c r="B34" s="394" t="s">
        <v>954</v>
      </c>
      <c r="C34" s="395">
        <v>209</v>
      </c>
      <c r="D34" s="395">
        <f t="shared" si="1"/>
        <v>209</v>
      </c>
      <c r="E34" s="834">
        <v>1</v>
      </c>
      <c r="F34" s="839">
        <v>38</v>
      </c>
      <c r="G34" s="835">
        <f t="shared" si="0"/>
        <v>0.18181818181818182</v>
      </c>
      <c r="H34" s="837"/>
    </row>
    <row r="35" spans="1:8" x14ac:dyDescent="0.45">
      <c r="A35" s="992"/>
      <c r="B35" s="394" t="s">
        <v>955</v>
      </c>
      <c r="C35" s="395">
        <v>1154</v>
      </c>
      <c r="D35" s="395">
        <f t="shared" si="1"/>
        <v>1154</v>
      </c>
      <c r="E35" s="834">
        <v>1</v>
      </c>
      <c r="F35" s="840">
        <f>F36+F37+F38+F39+F40</f>
        <v>312</v>
      </c>
      <c r="G35" s="835">
        <f t="shared" si="0"/>
        <v>0.27036395147313691</v>
      </c>
      <c r="H35" s="837"/>
    </row>
    <row r="36" spans="1:8" x14ac:dyDescent="0.45">
      <c r="A36" s="992"/>
      <c r="B36" s="394" t="s">
        <v>950</v>
      </c>
      <c r="C36" s="395">
        <v>159</v>
      </c>
      <c r="D36" s="395">
        <f t="shared" si="1"/>
        <v>159</v>
      </c>
      <c r="E36" s="834">
        <v>1</v>
      </c>
      <c r="F36" s="841">
        <v>43</v>
      </c>
      <c r="G36" s="835">
        <f t="shared" si="0"/>
        <v>0.27044025157232704</v>
      </c>
      <c r="H36" s="837"/>
    </row>
    <row r="37" spans="1:8" x14ac:dyDescent="0.45">
      <c r="A37" s="992"/>
      <c r="B37" s="394" t="s">
        <v>951</v>
      </c>
      <c r="C37" s="395">
        <v>232</v>
      </c>
      <c r="D37" s="395">
        <f t="shared" si="1"/>
        <v>232</v>
      </c>
      <c r="E37" s="834">
        <v>1</v>
      </c>
      <c r="F37" s="841">
        <v>92</v>
      </c>
      <c r="G37" s="835">
        <f t="shared" si="0"/>
        <v>0.39655172413793105</v>
      </c>
      <c r="H37" s="837"/>
    </row>
    <row r="38" spans="1:8" x14ac:dyDescent="0.45">
      <c r="A38" s="992"/>
      <c r="B38" s="394" t="s">
        <v>952</v>
      </c>
      <c r="C38" s="395">
        <v>284</v>
      </c>
      <c r="D38" s="395">
        <f t="shared" si="1"/>
        <v>284</v>
      </c>
      <c r="E38" s="834">
        <v>1</v>
      </c>
      <c r="F38" s="841">
        <v>110</v>
      </c>
      <c r="G38" s="835">
        <f t="shared" si="0"/>
        <v>0.38732394366197181</v>
      </c>
      <c r="H38" s="837"/>
    </row>
    <row r="39" spans="1:8" x14ac:dyDescent="0.45">
      <c r="A39" s="992"/>
      <c r="B39" s="394" t="s">
        <v>953</v>
      </c>
      <c r="C39" s="395">
        <v>270</v>
      </c>
      <c r="D39" s="395">
        <f t="shared" si="1"/>
        <v>270</v>
      </c>
      <c r="E39" s="834">
        <v>1</v>
      </c>
      <c r="F39" s="841">
        <v>28</v>
      </c>
      <c r="G39" s="835">
        <f t="shared" si="0"/>
        <v>0.1037037037037037</v>
      </c>
      <c r="H39" s="837"/>
    </row>
    <row r="40" spans="1:8" x14ac:dyDescent="0.45">
      <c r="A40" s="992"/>
      <c r="B40" s="394" t="s">
        <v>954</v>
      </c>
      <c r="C40" s="395">
        <v>209</v>
      </c>
      <c r="D40" s="395">
        <f t="shared" si="1"/>
        <v>209</v>
      </c>
      <c r="E40" s="834">
        <v>1</v>
      </c>
      <c r="F40" s="841">
        <v>39</v>
      </c>
      <c r="G40" s="835">
        <f t="shared" si="0"/>
        <v>0.18660287081339713</v>
      </c>
      <c r="H40" s="837"/>
    </row>
    <row r="41" spans="1:8" x14ac:dyDescent="0.45">
      <c r="A41" s="992"/>
      <c r="B41" s="394" t="s">
        <v>761</v>
      </c>
      <c r="C41" s="395">
        <v>1154</v>
      </c>
      <c r="D41" s="395">
        <f t="shared" si="1"/>
        <v>1154</v>
      </c>
      <c r="E41" s="834">
        <v>1</v>
      </c>
      <c r="F41" s="840">
        <v>1097</v>
      </c>
      <c r="G41" s="835">
        <f t="shared" si="0"/>
        <v>0.9506065857885615</v>
      </c>
      <c r="H41" s="837"/>
    </row>
    <row r="42" spans="1:8" x14ac:dyDescent="0.45">
      <c r="A42" s="992"/>
      <c r="B42" s="394" t="s">
        <v>950</v>
      </c>
      <c r="C42" s="395">
        <v>159</v>
      </c>
      <c r="D42" s="395">
        <f t="shared" si="1"/>
        <v>159</v>
      </c>
      <c r="E42" s="834">
        <v>1</v>
      </c>
      <c r="F42" s="841">
        <v>147</v>
      </c>
      <c r="G42" s="835">
        <f t="shared" si="0"/>
        <v>0.92452830188679247</v>
      </c>
      <c r="H42" s="837"/>
    </row>
    <row r="43" spans="1:8" x14ac:dyDescent="0.45">
      <c r="A43" s="992"/>
      <c r="B43" s="394" t="s">
        <v>951</v>
      </c>
      <c r="C43" s="395">
        <v>232</v>
      </c>
      <c r="D43" s="395">
        <f t="shared" si="1"/>
        <v>232</v>
      </c>
      <c r="E43" s="834">
        <v>1</v>
      </c>
      <c r="F43" s="841">
        <v>270</v>
      </c>
      <c r="G43" s="835">
        <f t="shared" si="0"/>
        <v>1.1637931034482758</v>
      </c>
      <c r="H43" s="837"/>
    </row>
    <row r="44" spans="1:8" x14ac:dyDescent="0.45">
      <c r="A44" s="992"/>
      <c r="B44" s="394" t="s">
        <v>952</v>
      </c>
      <c r="C44" s="395">
        <v>284</v>
      </c>
      <c r="D44" s="395">
        <f t="shared" si="1"/>
        <v>284</v>
      </c>
      <c r="E44" s="834">
        <v>1</v>
      </c>
      <c r="F44" s="841">
        <v>279</v>
      </c>
      <c r="G44" s="835">
        <f t="shared" si="0"/>
        <v>0.98239436619718312</v>
      </c>
      <c r="H44" s="837"/>
    </row>
    <row r="45" spans="1:8" x14ac:dyDescent="0.45">
      <c r="A45" s="992"/>
      <c r="B45" s="394" t="s">
        <v>953</v>
      </c>
      <c r="C45" s="395">
        <v>270</v>
      </c>
      <c r="D45" s="395">
        <f t="shared" si="1"/>
        <v>270</v>
      </c>
      <c r="E45" s="834">
        <v>1</v>
      </c>
      <c r="F45" s="841">
        <v>209</v>
      </c>
      <c r="G45" s="835">
        <f t="shared" si="0"/>
        <v>0.77407407407407403</v>
      </c>
      <c r="H45" s="837"/>
    </row>
    <row r="46" spans="1:8" x14ac:dyDescent="0.45">
      <c r="A46" s="992"/>
      <c r="B46" s="394" t="s">
        <v>954</v>
      </c>
      <c r="C46" s="395">
        <v>209</v>
      </c>
      <c r="D46" s="395">
        <f t="shared" si="1"/>
        <v>209</v>
      </c>
      <c r="E46" s="834">
        <v>1</v>
      </c>
      <c r="F46" s="841">
        <v>192</v>
      </c>
      <c r="G46" s="835">
        <f t="shared" si="0"/>
        <v>0.91866028708133973</v>
      </c>
      <c r="H46" s="837"/>
    </row>
    <row r="47" spans="1:8" x14ac:dyDescent="0.45">
      <c r="A47" s="992"/>
      <c r="B47" s="394" t="s">
        <v>762</v>
      </c>
      <c r="C47" s="395">
        <v>1154</v>
      </c>
      <c r="D47" s="395">
        <f t="shared" si="1"/>
        <v>1154</v>
      </c>
      <c r="E47" s="834">
        <v>1</v>
      </c>
      <c r="F47" s="842">
        <v>957</v>
      </c>
      <c r="G47" s="835">
        <f t="shared" si="0"/>
        <v>0.8292894280762565</v>
      </c>
      <c r="H47" s="837"/>
    </row>
    <row r="48" spans="1:8" x14ac:dyDescent="0.45">
      <c r="A48" s="992"/>
      <c r="B48" s="394" t="s">
        <v>950</v>
      </c>
      <c r="C48" s="395">
        <v>159</v>
      </c>
      <c r="D48" s="395">
        <f t="shared" si="1"/>
        <v>159</v>
      </c>
      <c r="E48" s="834">
        <v>1</v>
      </c>
      <c r="F48" s="843">
        <v>112</v>
      </c>
      <c r="G48" s="835">
        <f t="shared" si="0"/>
        <v>0.70440251572327039</v>
      </c>
      <c r="H48" s="837"/>
    </row>
    <row r="49" spans="1:8" x14ac:dyDescent="0.45">
      <c r="A49" s="992"/>
      <c r="B49" s="394" t="s">
        <v>951</v>
      </c>
      <c r="C49" s="395">
        <v>232</v>
      </c>
      <c r="D49" s="395">
        <f t="shared" si="1"/>
        <v>232</v>
      </c>
      <c r="E49" s="834">
        <v>1</v>
      </c>
      <c r="F49" s="843">
        <v>236</v>
      </c>
      <c r="G49" s="835">
        <f t="shared" si="0"/>
        <v>1.0172413793103448</v>
      </c>
      <c r="H49" s="837"/>
    </row>
    <row r="50" spans="1:8" x14ac:dyDescent="0.45">
      <c r="A50" s="992"/>
      <c r="B50" s="394" t="s">
        <v>952</v>
      </c>
      <c r="C50" s="395">
        <v>284</v>
      </c>
      <c r="D50" s="395">
        <f t="shared" si="1"/>
        <v>284</v>
      </c>
      <c r="E50" s="834">
        <v>1</v>
      </c>
      <c r="F50" s="843">
        <v>256</v>
      </c>
      <c r="G50" s="835">
        <f t="shared" si="0"/>
        <v>0.90140845070422537</v>
      </c>
      <c r="H50" s="837"/>
    </row>
    <row r="51" spans="1:8" x14ac:dyDescent="0.45">
      <c r="A51" s="992"/>
      <c r="B51" s="394" t="s">
        <v>953</v>
      </c>
      <c r="C51" s="395">
        <v>270</v>
      </c>
      <c r="D51" s="395">
        <f t="shared" si="1"/>
        <v>270</v>
      </c>
      <c r="E51" s="834">
        <v>1</v>
      </c>
      <c r="F51" s="843">
        <v>183</v>
      </c>
      <c r="G51" s="835">
        <f t="shared" si="0"/>
        <v>0.67777777777777781</v>
      </c>
      <c r="H51" s="837"/>
    </row>
    <row r="52" spans="1:8" x14ac:dyDescent="0.45">
      <c r="A52" s="993"/>
      <c r="B52" s="394" t="s">
        <v>954</v>
      </c>
      <c r="C52" s="395">
        <v>209</v>
      </c>
      <c r="D52" s="395">
        <f t="shared" si="1"/>
        <v>209</v>
      </c>
      <c r="E52" s="834">
        <v>1</v>
      </c>
      <c r="F52" s="843">
        <v>170</v>
      </c>
      <c r="G52" s="835">
        <f t="shared" si="0"/>
        <v>0.8133971291866029</v>
      </c>
      <c r="H52" s="837"/>
    </row>
    <row r="53" spans="1:8" ht="19.5" customHeight="1" x14ac:dyDescent="0.45">
      <c r="A53" s="991" t="s">
        <v>763</v>
      </c>
      <c r="B53" s="391" t="s">
        <v>764</v>
      </c>
      <c r="C53" s="395">
        <v>1102</v>
      </c>
      <c r="D53" s="395">
        <f t="shared" si="1"/>
        <v>1102</v>
      </c>
      <c r="E53" s="834">
        <v>1</v>
      </c>
      <c r="F53" s="755">
        <v>937</v>
      </c>
      <c r="G53" s="835">
        <f t="shared" si="0"/>
        <v>0.85027223230490023</v>
      </c>
      <c r="H53" s="836">
        <f>(G53+G59+G65+G71+G77+G83)/6</f>
        <v>0.87813250472052651</v>
      </c>
    </row>
    <row r="54" spans="1:8" ht="19.5" customHeight="1" x14ac:dyDescent="0.45">
      <c r="A54" s="992"/>
      <c r="B54" s="394" t="s">
        <v>950</v>
      </c>
      <c r="C54" s="395">
        <v>152</v>
      </c>
      <c r="D54" s="395">
        <f t="shared" si="1"/>
        <v>152</v>
      </c>
      <c r="E54" s="834">
        <v>1</v>
      </c>
      <c r="F54" s="396">
        <v>156</v>
      </c>
      <c r="G54" s="835">
        <f t="shared" si="0"/>
        <v>1.0263157894736843</v>
      </c>
      <c r="H54" s="836"/>
    </row>
    <row r="55" spans="1:8" ht="19.5" customHeight="1" x14ac:dyDescent="0.45">
      <c r="A55" s="992"/>
      <c r="B55" s="394" t="s">
        <v>951</v>
      </c>
      <c r="C55" s="395">
        <v>222</v>
      </c>
      <c r="D55" s="395">
        <f t="shared" si="1"/>
        <v>222</v>
      </c>
      <c r="E55" s="834">
        <v>1</v>
      </c>
      <c r="F55" s="396">
        <v>229</v>
      </c>
      <c r="G55" s="835">
        <f t="shared" si="0"/>
        <v>1.0315315315315314</v>
      </c>
      <c r="H55" s="836"/>
    </row>
    <row r="56" spans="1:8" ht="19.5" customHeight="1" x14ac:dyDescent="0.45">
      <c r="A56" s="992"/>
      <c r="B56" s="394" t="s">
        <v>952</v>
      </c>
      <c r="C56" s="395">
        <v>271</v>
      </c>
      <c r="D56" s="395">
        <f t="shared" si="1"/>
        <v>271</v>
      </c>
      <c r="E56" s="834">
        <v>1</v>
      </c>
      <c r="F56" s="396">
        <v>207</v>
      </c>
      <c r="G56" s="835">
        <f t="shared" si="0"/>
        <v>0.76383763837638374</v>
      </c>
      <c r="H56" s="836"/>
    </row>
    <row r="57" spans="1:8" ht="19.5" customHeight="1" x14ac:dyDescent="0.45">
      <c r="A57" s="992"/>
      <c r="B57" s="394" t="s">
        <v>953</v>
      </c>
      <c r="C57" s="395">
        <v>258</v>
      </c>
      <c r="D57" s="395">
        <f t="shared" si="1"/>
        <v>258</v>
      </c>
      <c r="E57" s="834">
        <v>1</v>
      </c>
      <c r="F57" s="396">
        <v>206</v>
      </c>
      <c r="G57" s="835">
        <f t="shared" si="0"/>
        <v>0.79844961240310075</v>
      </c>
      <c r="H57" s="836"/>
    </row>
    <row r="58" spans="1:8" ht="19.5" customHeight="1" x14ac:dyDescent="0.45">
      <c r="A58" s="992"/>
      <c r="B58" s="394" t="s">
        <v>954</v>
      </c>
      <c r="C58" s="395">
        <v>199</v>
      </c>
      <c r="D58" s="395">
        <f t="shared" si="1"/>
        <v>199</v>
      </c>
      <c r="E58" s="834">
        <v>1</v>
      </c>
      <c r="F58" s="396">
        <v>211</v>
      </c>
      <c r="G58" s="835">
        <f t="shared" si="0"/>
        <v>1.0603015075376885</v>
      </c>
      <c r="H58" s="836"/>
    </row>
    <row r="59" spans="1:8" ht="42.5" customHeight="1" x14ac:dyDescent="0.45">
      <c r="A59" s="992"/>
      <c r="B59" s="394" t="s">
        <v>765</v>
      </c>
      <c r="C59" s="395">
        <v>1102</v>
      </c>
      <c r="D59" s="395">
        <f t="shared" si="1"/>
        <v>1102</v>
      </c>
      <c r="E59" s="834">
        <v>1</v>
      </c>
      <c r="F59" s="842">
        <v>970</v>
      </c>
      <c r="G59" s="835">
        <f t="shared" si="0"/>
        <v>0.88021778584392019</v>
      </c>
      <c r="H59" s="837"/>
    </row>
    <row r="60" spans="1:8" ht="16.5" customHeight="1" x14ac:dyDescent="0.45">
      <c r="A60" s="992"/>
      <c r="B60" s="394" t="s">
        <v>950</v>
      </c>
      <c r="C60" s="395">
        <v>152</v>
      </c>
      <c r="D60" s="395">
        <f t="shared" si="1"/>
        <v>152</v>
      </c>
      <c r="E60" s="834">
        <v>1</v>
      </c>
      <c r="F60" s="843">
        <v>120</v>
      </c>
      <c r="G60" s="835">
        <f t="shared" si="0"/>
        <v>0.78947368421052633</v>
      </c>
      <c r="H60" s="837"/>
    </row>
    <row r="61" spans="1:8" ht="16.5" customHeight="1" x14ac:dyDescent="0.45">
      <c r="A61" s="992"/>
      <c r="B61" s="394" t="s">
        <v>951</v>
      </c>
      <c r="C61" s="395">
        <v>222</v>
      </c>
      <c r="D61" s="395">
        <f t="shared" si="1"/>
        <v>222</v>
      </c>
      <c r="E61" s="834">
        <v>1</v>
      </c>
      <c r="F61" s="843">
        <v>241</v>
      </c>
      <c r="G61" s="835">
        <f t="shared" si="0"/>
        <v>1.0855855855855856</v>
      </c>
      <c r="H61" s="837"/>
    </row>
    <row r="62" spans="1:8" ht="16.5" customHeight="1" x14ac:dyDescent="0.45">
      <c r="A62" s="992"/>
      <c r="B62" s="394" t="s">
        <v>952</v>
      </c>
      <c r="C62" s="395">
        <v>271</v>
      </c>
      <c r="D62" s="395">
        <f t="shared" si="1"/>
        <v>271</v>
      </c>
      <c r="E62" s="834">
        <v>1</v>
      </c>
      <c r="F62" s="843">
        <v>241</v>
      </c>
      <c r="G62" s="835">
        <f t="shared" si="0"/>
        <v>0.88929889298892983</v>
      </c>
      <c r="H62" s="837"/>
    </row>
    <row r="63" spans="1:8" ht="16.5" customHeight="1" x14ac:dyDescent="0.45">
      <c r="A63" s="992"/>
      <c r="B63" s="394" t="s">
        <v>953</v>
      </c>
      <c r="C63" s="395">
        <v>258</v>
      </c>
      <c r="D63" s="395">
        <f t="shared" si="1"/>
        <v>258</v>
      </c>
      <c r="E63" s="834">
        <v>1</v>
      </c>
      <c r="F63" s="843">
        <v>186</v>
      </c>
      <c r="G63" s="835">
        <f t="shared" si="0"/>
        <v>0.72093023255813948</v>
      </c>
      <c r="H63" s="837"/>
    </row>
    <row r="64" spans="1:8" ht="16.5" customHeight="1" x14ac:dyDescent="0.45">
      <c r="A64" s="992"/>
      <c r="B64" s="394" t="s">
        <v>954</v>
      </c>
      <c r="C64" s="395">
        <v>199</v>
      </c>
      <c r="D64" s="395">
        <f t="shared" si="1"/>
        <v>199</v>
      </c>
      <c r="E64" s="834">
        <v>1</v>
      </c>
      <c r="F64" s="843">
        <v>182</v>
      </c>
      <c r="G64" s="835">
        <f t="shared" si="0"/>
        <v>0.914572864321608</v>
      </c>
      <c r="H64" s="837"/>
    </row>
    <row r="65" spans="1:8" ht="26.55" customHeight="1" x14ac:dyDescent="0.45">
      <c r="A65" s="992"/>
      <c r="B65" s="394" t="s">
        <v>766</v>
      </c>
      <c r="C65" s="395">
        <v>1102</v>
      </c>
      <c r="D65" s="395">
        <f t="shared" si="1"/>
        <v>1102</v>
      </c>
      <c r="E65" s="834">
        <v>1</v>
      </c>
      <c r="F65" s="840">
        <v>937</v>
      </c>
      <c r="G65" s="835">
        <f t="shared" si="0"/>
        <v>0.85027223230490023</v>
      </c>
      <c r="H65" s="837"/>
    </row>
    <row r="66" spans="1:8" ht="18" customHeight="1" x14ac:dyDescent="0.45">
      <c r="A66" s="992"/>
      <c r="B66" s="394" t="s">
        <v>950</v>
      </c>
      <c r="C66" s="395">
        <v>152</v>
      </c>
      <c r="D66" s="395">
        <f t="shared" si="1"/>
        <v>152</v>
      </c>
      <c r="E66" s="834">
        <v>1</v>
      </c>
      <c r="F66" s="841">
        <v>158</v>
      </c>
      <c r="G66" s="835">
        <f t="shared" si="0"/>
        <v>1.0394736842105263</v>
      </c>
      <c r="H66" s="837"/>
    </row>
    <row r="67" spans="1:8" ht="18" customHeight="1" x14ac:dyDescent="0.45">
      <c r="A67" s="992"/>
      <c r="B67" s="394" t="s">
        <v>951</v>
      </c>
      <c r="C67" s="395">
        <v>222</v>
      </c>
      <c r="D67" s="395">
        <f t="shared" si="1"/>
        <v>222</v>
      </c>
      <c r="E67" s="834">
        <v>1</v>
      </c>
      <c r="F67" s="841">
        <v>242</v>
      </c>
      <c r="G67" s="835">
        <f t="shared" si="0"/>
        <v>1.0900900900900901</v>
      </c>
      <c r="H67" s="837"/>
    </row>
    <row r="68" spans="1:8" ht="18" customHeight="1" x14ac:dyDescent="0.45">
      <c r="A68" s="992"/>
      <c r="B68" s="394" t="s">
        <v>952</v>
      </c>
      <c r="C68" s="395">
        <v>271</v>
      </c>
      <c r="D68" s="395">
        <f t="shared" si="1"/>
        <v>271</v>
      </c>
      <c r="E68" s="834">
        <v>1</v>
      </c>
      <c r="F68" s="841">
        <v>230</v>
      </c>
      <c r="G68" s="835">
        <f t="shared" si="0"/>
        <v>0.8487084870848709</v>
      </c>
      <c r="H68" s="837"/>
    </row>
    <row r="69" spans="1:8" ht="18" customHeight="1" x14ac:dyDescent="0.45">
      <c r="A69" s="992"/>
      <c r="B69" s="394" t="s">
        <v>953</v>
      </c>
      <c r="C69" s="395">
        <v>258</v>
      </c>
      <c r="D69" s="395">
        <f t="shared" si="1"/>
        <v>258</v>
      </c>
      <c r="E69" s="834">
        <v>1</v>
      </c>
      <c r="F69" s="841">
        <v>210</v>
      </c>
      <c r="G69" s="835">
        <f t="shared" ref="G69:G132" si="2">F69/C69</f>
        <v>0.81395348837209303</v>
      </c>
      <c r="H69" s="837"/>
    </row>
    <row r="70" spans="1:8" ht="18" customHeight="1" x14ac:dyDescent="0.45">
      <c r="A70" s="992"/>
      <c r="B70" s="394" t="s">
        <v>954</v>
      </c>
      <c r="C70" s="395">
        <v>199</v>
      </c>
      <c r="D70" s="395">
        <f t="shared" si="1"/>
        <v>199</v>
      </c>
      <c r="E70" s="834">
        <v>1</v>
      </c>
      <c r="F70" s="841">
        <v>209</v>
      </c>
      <c r="G70" s="835">
        <f t="shared" si="2"/>
        <v>1.050251256281407</v>
      </c>
      <c r="H70" s="837"/>
    </row>
    <row r="71" spans="1:8" ht="19.05" customHeight="1" x14ac:dyDescent="0.45">
      <c r="A71" s="992"/>
      <c r="B71" s="394" t="s">
        <v>767</v>
      </c>
      <c r="C71" s="395">
        <v>1102</v>
      </c>
      <c r="D71" s="395">
        <f t="shared" si="1"/>
        <v>1102</v>
      </c>
      <c r="E71" s="834">
        <v>1</v>
      </c>
      <c r="F71" s="755">
        <f>F72+F73+F74+F75+F76</f>
        <v>970</v>
      </c>
      <c r="G71" s="835">
        <f t="shared" si="2"/>
        <v>0.88021778584392019</v>
      </c>
      <c r="H71" s="837"/>
    </row>
    <row r="72" spans="1:8" ht="19.05" customHeight="1" x14ac:dyDescent="0.45">
      <c r="A72" s="992"/>
      <c r="B72" s="394" t="s">
        <v>950</v>
      </c>
      <c r="C72" s="395">
        <v>152</v>
      </c>
      <c r="D72" s="395">
        <f t="shared" si="1"/>
        <v>152</v>
      </c>
      <c r="E72" s="834">
        <v>1</v>
      </c>
      <c r="F72" s="396">
        <v>120</v>
      </c>
      <c r="G72" s="835">
        <f t="shared" si="2"/>
        <v>0.78947368421052633</v>
      </c>
      <c r="H72" s="837"/>
    </row>
    <row r="73" spans="1:8" ht="19.05" customHeight="1" x14ac:dyDescent="0.45">
      <c r="A73" s="992"/>
      <c r="B73" s="394" t="s">
        <v>951</v>
      </c>
      <c r="C73" s="395">
        <v>222</v>
      </c>
      <c r="D73" s="395">
        <f t="shared" si="1"/>
        <v>222</v>
      </c>
      <c r="E73" s="834">
        <v>1</v>
      </c>
      <c r="F73" s="396">
        <v>241</v>
      </c>
      <c r="G73" s="835">
        <f t="shared" si="2"/>
        <v>1.0855855855855856</v>
      </c>
      <c r="H73" s="837"/>
    </row>
    <row r="74" spans="1:8" ht="19.05" customHeight="1" x14ac:dyDescent="0.45">
      <c r="A74" s="992"/>
      <c r="B74" s="394" t="s">
        <v>952</v>
      </c>
      <c r="C74" s="395">
        <v>271</v>
      </c>
      <c r="D74" s="395">
        <f t="shared" si="1"/>
        <v>271</v>
      </c>
      <c r="E74" s="834">
        <v>1</v>
      </c>
      <c r="F74" s="396">
        <v>241</v>
      </c>
      <c r="G74" s="835">
        <f t="shared" si="2"/>
        <v>0.88929889298892983</v>
      </c>
      <c r="H74" s="837"/>
    </row>
    <row r="75" spans="1:8" ht="19.05" customHeight="1" x14ac:dyDescent="0.45">
      <c r="A75" s="992"/>
      <c r="B75" s="394" t="s">
        <v>953</v>
      </c>
      <c r="C75" s="395">
        <v>258</v>
      </c>
      <c r="D75" s="395">
        <f t="shared" si="1"/>
        <v>258</v>
      </c>
      <c r="E75" s="834">
        <v>1</v>
      </c>
      <c r="F75" s="396">
        <v>186</v>
      </c>
      <c r="G75" s="835">
        <f t="shared" si="2"/>
        <v>0.72093023255813948</v>
      </c>
      <c r="H75" s="837"/>
    </row>
    <row r="76" spans="1:8" ht="19.05" customHeight="1" x14ac:dyDescent="0.45">
      <c r="A76" s="992"/>
      <c r="B76" s="394" t="s">
        <v>954</v>
      </c>
      <c r="C76" s="395">
        <v>199</v>
      </c>
      <c r="D76" s="395">
        <f t="shared" ref="D76:D139" si="3">C76</f>
        <v>199</v>
      </c>
      <c r="E76" s="834">
        <v>1</v>
      </c>
      <c r="F76" s="396">
        <v>182</v>
      </c>
      <c r="G76" s="835">
        <f t="shared" si="2"/>
        <v>0.914572864321608</v>
      </c>
      <c r="H76" s="837"/>
    </row>
    <row r="77" spans="1:8" x14ac:dyDescent="0.45">
      <c r="A77" s="992"/>
      <c r="B77" s="394" t="s">
        <v>768</v>
      </c>
      <c r="C77" s="395">
        <v>1102</v>
      </c>
      <c r="D77" s="395">
        <f t="shared" si="3"/>
        <v>1102</v>
      </c>
      <c r="E77" s="834">
        <v>1</v>
      </c>
      <c r="F77" s="755">
        <v>957</v>
      </c>
      <c r="G77" s="835">
        <f t="shared" si="2"/>
        <v>0.86842105263157898</v>
      </c>
      <c r="H77" s="837"/>
    </row>
    <row r="78" spans="1:8" x14ac:dyDescent="0.45">
      <c r="A78" s="992"/>
      <c r="B78" s="394" t="s">
        <v>950</v>
      </c>
      <c r="C78" s="395">
        <v>152</v>
      </c>
      <c r="D78" s="395">
        <f t="shared" si="3"/>
        <v>152</v>
      </c>
      <c r="E78" s="834">
        <v>1</v>
      </c>
      <c r="F78" s="396">
        <v>119</v>
      </c>
      <c r="G78" s="835">
        <f t="shared" si="2"/>
        <v>0.78289473684210531</v>
      </c>
      <c r="H78" s="837"/>
    </row>
    <row r="79" spans="1:8" x14ac:dyDescent="0.45">
      <c r="A79" s="992"/>
      <c r="B79" s="394" t="s">
        <v>951</v>
      </c>
      <c r="C79" s="395">
        <v>222</v>
      </c>
      <c r="D79" s="395">
        <f t="shared" si="3"/>
        <v>222</v>
      </c>
      <c r="E79" s="834">
        <v>1</v>
      </c>
      <c r="F79" s="396">
        <v>234</v>
      </c>
      <c r="G79" s="835">
        <f t="shared" si="2"/>
        <v>1.0540540540540539</v>
      </c>
      <c r="H79" s="837"/>
    </row>
    <row r="80" spans="1:8" x14ac:dyDescent="0.45">
      <c r="A80" s="992"/>
      <c r="B80" s="394" t="s">
        <v>952</v>
      </c>
      <c r="C80" s="395">
        <v>271</v>
      </c>
      <c r="D80" s="395">
        <f t="shared" si="3"/>
        <v>271</v>
      </c>
      <c r="E80" s="834">
        <v>1</v>
      </c>
      <c r="F80" s="396">
        <v>225</v>
      </c>
      <c r="G80" s="835">
        <f t="shared" si="2"/>
        <v>0.8302583025830258</v>
      </c>
      <c r="H80" s="837"/>
    </row>
    <row r="81" spans="1:8" x14ac:dyDescent="0.45">
      <c r="A81" s="992"/>
      <c r="B81" s="394" t="s">
        <v>953</v>
      </c>
      <c r="C81" s="395">
        <v>258</v>
      </c>
      <c r="D81" s="395">
        <f t="shared" si="3"/>
        <v>258</v>
      </c>
      <c r="E81" s="834">
        <v>1</v>
      </c>
      <c r="F81" s="396">
        <v>191</v>
      </c>
      <c r="G81" s="835">
        <f t="shared" si="2"/>
        <v>0.74031007751937983</v>
      </c>
      <c r="H81" s="837"/>
    </row>
    <row r="82" spans="1:8" x14ac:dyDescent="0.45">
      <c r="A82" s="992"/>
      <c r="B82" s="394" t="s">
        <v>954</v>
      </c>
      <c r="C82" s="395">
        <v>199</v>
      </c>
      <c r="D82" s="395">
        <f t="shared" si="3"/>
        <v>199</v>
      </c>
      <c r="E82" s="834">
        <v>1</v>
      </c>
      <c r="F82" s="396">
        <v>188</v>
      </c>
      <c r="G82" s="835">
        <f t="shared" si="2"/>
        <v>0.94472361809045224</v>
      </c>
      <c r="H82" s="837"/>
    </row>
    <row r="83" spans="1:8" ht="25.5" x14ac:dyDescent="0.45">
      <c r="A83" s="992"/>
      <c r="B83" s="394" t="s">
        <v>769</v>
      </c>
      <c r="C83" s="395">
        <v>231</v>
      </c>
      <c r="D83" s="395">
        <f t="shared" si="3"/>
        <v>231</v>
      </c>
      <c r="E83" s="834">
        <v>1</v>
      </c>
      <c r="F83" s="755">
        <v>217</v>
      </c>
      <c r="G83" s="835">
        <f t="shared" si="2"/>
        <v>0.93939393939393945</v>
      </c>
      <c r="H83" s="837"/>
    </row>
    <row r="84" spans="1:8" x14ac:dyDescent="0.45">
      <c r="A84" s="992"/>
      <c r="B84" s="394" t="s">
        <v>950</v>
      </c>
      <c r="C84" s="395">
        <v>32</v>
      </c>
      <c r="D84" s="395">
        <f t="shared" si="3"/>
        <v>32</v>
      </c>
      <c r="E84" s="834">
        <v>1</v>
      </c>
      <c r="F84" s="396">
        <v>33</v>
      </c>
      <c r="G84" s="835">
        <f t="shared" si="2"/>
        <v>1.03125</v>
      </c>
      <c r="H84" s="837"/>
    </row>
    <row r="85" spans="1:8" x14ac:dyDescent="0.45">
      <c r="A85" s="992"/>
      <c r="B85" s="394" t="s">
        <v>951</v>
      </c>
      <c r="C85" s="395">
        <v>46</v>
      </c>
      <c r="D85" s="395">
        <f t="shared" si="3"/>
        <v>46</v>
      </c>
      <c r="E85" s="834">
        <v>1</v>
      </c>
      <c r="F85" s="396">
        <v>52</v>
      </c>
      <c r="G85" s="835">
        <f t="shared" si="2"/>
        <v>1.1304347826086956</v>
      </c>
      <c r="H85" s="837"/>
    </row>
    <row r="86" spans="1:8" x14ac:dyDescent="0.45">
      <c r="A86" s="992"/>
      <c r="B86" s="394" t="s">
        <v>952</v>
      </c>
      <c r="C86" s="395">
        <v>57</v>
      </c>
      <c r="D86" s="395">
        <f t="shared" si="3"/>
        <v>57</v>
      </c>
      <c r="E86" s="834">
        <v>1</v>
      </c>
      <c r="F86" s="396">
        <v>51</v>
      </c>
      <c r="G86" s="835">
        <f t="shared" si="2"/>
        <v>0.89473684210526316</v>
      </c>
      <c r="H86" s="837"/>
    </row>
    <row r="87" spans="1:8" x14ac:dyDescent="0.45">
      <c r="A87" s="992"/>
      <c r="B87" s="394" t="s">
        <v>953</v>
      </c>
      <c r="C87" s="395">
        <v>54</v>
      </c>
      <c r="D87" s="395">
        <f t="shared" si="3"/>
        <v>54</v>
      </c>
      <c r="E87" s="834">
        <v>1</v>
      </c>
      <c r="F87" s="396">
        <v>57</v>
      </c>
      <c r="G87" s="835">
        <f t="shared" si="2"/>
        <v>1.0555555555555556</v>
      </c>
      <c r="H87" s="837"/>
    </row>
    <row r="88" spans="1:8" x14ac:dyDescent="0.45">
      <c r="A88" s="993"/>
      <c r="B88" s="394" t="s">
        <v>954</v>
      </c>
      <c r="C88" s="395">
        <v>42</v>
      </c>
      <c r="D88" s="395">
        <f t="shared" si="3"/>
        <v>42</v>
      </c>
      <c r="E88" s="834">
        <v>1</v>
      </c>
      <c r="F88" s="396">
        <v>45</v>
      </c>
      <c r="G88" s="835">
        <f t="shared" si="2"/>
        <v>1.0714285714285714</v>
      </c>
      <c r="H88" s="837"/>
    </row>
    <row r="89" spans="1:8" x14ac:dyDescent="0.45">
      <c r="A89" s="991" t="s">
        <v>770</v>
      </c>
      <c r="B89" s="391" t="s">
        <v>771</v>
      </c>
      <c r="C89" s="395">
        <f>C90+C91+C92+C93+C94</f>
        <v>1133</v>
      </c>
      <c r="D89" s="395">
        <f t="shared" si="3"/>
        <v>1133</v>
      </c>
      <c r="E89" s="834">
        <v>1</v>
      </c>
      <c r="F89" s="755">
        <f>F90+F91+F92+F93+F94</f>
        <v>970</v>
      </c>
      <c r="G89" s="835">
        <f t="shared" si="2"/>
        <v>0.85613415710503094</v>
      </c>
      <c r="H89" s="836">
        <f>(G89+G95+G101+G107+G113)/5</f>
        <v>0.67048052213084008</v>
      </c>
    </row>
    <row r="90" spans="1:8" x14ac:dyDescent="0.45">
      <c r="A90" s="992"/>
      <c r="B90" s="394" t="s">
        <v>950</v>
      </c>
      <c r="C90" s="395">
        <v>156</v>
      </c>
      <c r="D90" s="395">
        <f t="shared" si="3"/>
        <v>156</v>
      </c>
      <c r="E90" s="834">
        <v>1</v>
      </c>
      <c r="F90" s="843">
        <v>120</v>
      </c>
      <c r="G90" s="835">
        <f t="shared" si="2"/>
        <v>0.76923076923076927</v>
      </c>
      <c r="H90" s="836"/>
    </row>
    <row r="91" spans="1:8" x14ac:dyDescent="0.45">
      <c r="A91" s="992"/>
      <c r="B91" s="394" t="s">
        <v>951</v>
      </c>
      <c r="C91" s="395">
        <v>278</v>
      </c>
      <c r="D91" s="395">
        <f t="shared" si="3"/>
        <v>278</v>
      </c>
      <c r="E91" s="834">
        <v>1</v>
      </c>
      <c r="F91" s="843">
        <v>241</v>
      </c>
      <c r="G91" s="835">
        <f t="shared" si="2"/>
        <v>0.86690647482014394</v>
      </c>
      <c r="H91" s="836"/>
    </row>
    <row r="92" spans="1:8" x14ac:dyDescent="0.45">
      <c r="A92" s="992"/>
      <c r="B92" s="394" t="s">
        <v>952</v>
      </c>
      <c r="C92" s="395">
        <v>228</v>
      </c>
      <c r="D92" s="395">
        <f t="shared" si="3"/>
        <v>228</v>
      </c>
      <c r="E92" s="834">
        <v>1</v>
      </c>
      <c r="F92" s="843">
        <v>241</v>
      </c>
      <c r="G92" s="835">
        <f t="shared" si="2"/>
        <v>1.0570175438596492</v>
      </c>
      <c r="H92" s="836"/>
    </row>
    <row r="93" spans="1:8" x14ac:dyDescent="0.45">
      <c r="A93" s="992"/>
      <c r="B93" s="394" t="s">
        <v>953</v>
      </c>
      <c r="C93" s="395">
        <v>265</v>
      </c>
      <c r="D93" s="395">
        <f t="shared" si="3"/>
        <v>265</v>
      </c>
      <c r="E93" s="834">
        <v>1</v>
      </c>
      <c r="F93" s="843">
        <v>186</v>
      </c>
      <c r="G93" s="835">
        <f t="shared" si="2"/>
        <v>0.70188679245283014</v>
      </c>
      <c r="H93" s="836"/>
    </row>
    <row r="94" spans="1:8" x14ac:dyDescent="0.45">
      <c r="A94" s="992"/>
      <c r="B94" s="394" t="s">
        <v>954</v>
      </c>
      <c r="C94" s="395">
        <v>206</v>
      </c>
      <c r="D94" s="395">
        <f t="shared" si="3"/>
        <v>206</v>
      </c>
      <c r="E94" s="834">
        <v>1</v>
      </c>
      <c r="F94" s="843">
        <v>182</v>
      </c>
      <c r="G94" s="835">
        <f t="shared" si="2"/>
        <v>0.88349514563106801</v>
      </c>
      <c r="H94" s="836"/>
    </row>
    <row r="95" spans="1:8" ht="25.5" x14ac:dyDescent="0.45">
      <c r="A95" s="992"/>
      <c r="B95" s="394" t="s">
        <v>772</v>
      </c>
      <c r="C95" s="395">
        <f>C96+C97+C98+C99+C100</f>
        <v>1133</v>
      </c>
      <c r="D95" s="395">
        <f t="shared" si="3"/>
        <v>1133</v>
      </c>
      <c r="E95" s="834">
        <v>1</v>
      </c>
      <c r="F95" s="755">
        <f>F96+F97+F98+F99+F100</f>
        <v>899</v>
      </c>
      <c r="G95" s="835">
        <f t="shared" si="2"/>
        <v>0.79346866725507503</v>
      </c>
      <c r="H95" s="837"/>
    </row>
    <row r="96" spans="1:8" x14ac:dyDescent="0.45">
      <c r="A96" s="992"/>
      <c r="B96" s="394" t="s">
        <v>950</v>
      </c>
      <c r="C96" s="395">
        <v>156</v>
      </c>
      <c r="D96" s="395">
        <f t="shared" si="3"/>
        <v>156</v>
      </c>
      <c r="E96" s="834">
        <v>1</v>
      </c>
      <c r="F96" s="396">
        <v>168</v>
      </c>
      <c r="G96" s="835">
        <f t="shared" si="2"/>
        <v>1.0769230769230769</v>
      </c>
      <c r="H96" s="837"/>
    </row>
    <row r="97" spans="1:8" x14ac:dyDescent="0.45">
      <c r="A97" s="992"/>
      <c r="B97" s="394" t="s">
        <v>951</v>
      </c>
      <c r="C97" s="395">
        <v>278</v>
      </c>
      <c r="D97" s="395">
        <f t="shared" si="3"/>
        <v>278</v>
      </c>
      <c r="E97" s="834">
        <v>1</v>
      </c>
      <c r="F97" s="396">
        <v>200</v>
      </c>
      <c r="G97" s="835">
        <f t="shared" si="2"/>
        <v>0.71942446043165464</v>
      </c>
      <c r="H97" s="837"/>
    </row>
    <row r="98" spans="1:8" x14ac:dyDescent="0.45">
      <c r="A98" s="992"/>
      <c r="B98" s="394" t="s">
        <v>952</v>
      </c>
      <c r="C98" s="395">
        <v>228</v>
      </c>
      <c r="D98" s="395">
        <f t="shared" si="3"/>
        <v>228</v>
      </c>
      <c r="E98" s="834">
        <v>1</v>
      </c>
      <c r="F98" s="396">
        <v>201</v>
      </c>
      <c r="G98" s="835">
        <f t="shared" si="2"/>
        <v>0.88157894736842102</v>
      </c>
      <c r="H98" s="837"/>
    </row>
    <row r="99" spans="1:8" x14ac:dyDescent="0.45">
      <c r="A99" s="992"/>
      <c r="B99" s="394" t="s">
        <v>953</v>
      </c>
      <c r="C99" s="395">
        <v>265</v>
      </c>
      <c r="D99" s="395">
        <f t="shared" si="3"/>
        <v>265</v>
      </c>
      <c r="E99" s="834">
        <v>1</v>
      </c>
      <c r="F99" s="396">
        <v>176</v>
      </c>
      <c r="G99" s="835">
        <f t="shared" si="2"/>
        <v>0.66415094339622638</v>
      </c>
      <c r="H99" s="837"/>
    </row>
    <row r="100" spans="1:8" x14ac:dyDescent="0.45">
      <c r="A100" s="992"/>
      <c r="B100" s="394" t="s">
        <v>954</v>
      </c>
      <c r="C100" s="395">
        <v>206</v>
      </c>
      <c r="D100" s="395">
        <f t="shared" si="3"/>
        <v>206</v>
      </c>
      <c r="E100" s="834">
        <v>1</v>
      </c>
      <c r="F100" s="396">
        <v>154</v>
      </c>
      <c r="G100" s="835">
        <f t="shared" si="2"/>
        <v>0.74757281553398058</v>
      </c>
      <c r="H100" s="837"/>
    </row>
    <row r="101" spans="1:8" x14ac:dyDescent="0.45">
      <c r="A101" s="992"/>
      <c r="B101" s="394" t="s">
        <v>773</v>
      </c>
      <c r="C101" s="395">
        <f>C102+C103+C104+C105+C106</f>
        <v>1133</v>
      </c>
      <c r="D101" s="395">
        <f t="shared" si="3"/>
        <v>1133</v>
      </c>
      <c r="E101" s="834">
        <v>1</v>
      </c>
      <c r="F101" s="755">
        <f>F102+F103+F104+F105+F106</f>
        <v>970</v>
      </c>
      <c r="G101" s="835">
        <f t="shared" si="2"/>
        <v>0.85613415710503094</v>
      </c>
      <c r="H101" s="837"/>
    </row>
    <row r="102" spans="1:8" x14ac:dyDescent="0.45">
      <c r="A102" s="992"/>
      <c r="B102" s="394" t="s">
        <v>950</v>
      </c>
      <c r="C102" s="395">
        <v>156</v>
      </c>
      <c r="D102" s="395">
        <f t="shared" si="3"/>
        <v>156</v>
      </c>
      <c r="E102" s="834">
        <v>1</v>
      </c>
      <c r="F102" s="396">
        <v>120</v>
      </c>
      <c r="G102" s="835">
        <f t="shared" si="2"/>
        <v>0.76923076923076927</v>
      </c>
      <c r="H102" s="837"/>
    </row>
    <row r="103" spans="1:8" x14ac:dyDescent="0.45">
      <c r="A103" s="992"/>
      <c r="B103" s="394" t="s">
        <v>951</v>
      </c>
      <c r="C103" s="395">
        <v>278</v>
      </c>
      <c r="D103" s="395">
        <f t="shared" si="3"/>
        <v>278</v>
      </c>
      <c r="E103" s="834">
        <v>1</v>
      </c>
      <c r="F103" s="396">
        <v>241</v>
      </c>
      <c r="G103" s="835">
        <f t="shared" si="2"/>
        <v>0.86690647482014394</v>
      </c>
      <c r="H103" s="837"/>
    </row>
    <row r="104" spans="1:8" x14ac:dyDescent="0.45">
      <c r="A104" s="992"/>
      <c r="B104" s="394" t="s">
        <v>952</v>
      </c>
      <c r="C104" s="395">
        <v>228</v>
      </c>
      <c r="D104" s="395">
        <f t="shared" si="3"/>
        <v>228</v>
      </c>
      <c r="E104" s="834">
        <v>1</v>
      </c>
      <c r="F104" s="396">
        <v>241</v>
      </c>
      <c r="G104" s="835">
        <f t="shared" si="2"/>
        <v>1.0570175438596492</v>
      </c>
      <c r="H104" s="837"/>
    </row>
    <row r="105" spans="1:8" x14ac:dyDescent="0.45">
      <c r="A105" s="992"/>
      <c r="B105" s="394" t="s">
        <v>953</v>
      </c>
      <c r="C105" s="395">
        <v>265</v>
      </c>
      <c r="D105" s="395">
        <f t="shared" si="3"/>
        <v>265</v>
      </c>
      <c r="E105" s="834">
        <v>1</v>
      </c>
      <c r="F105" s="396">
        <v>186</v>
      </c>
      <c r="G105" s="835">
        <f t="shared" si="2"/>
        <v>0.70188679245283014</v>
      </c>
      <c r="H105" s="837"/>
    </row>
    <row r="106" spans="1:8" x14ac:dyDescent="0.45">
      <c r="A106" s="992"/>
      <c r="B106" s="394" t="s">
        <v>954</v>
      </c>
      <c r="C106" s="395">
        <v>206</v>
      </c>
      <c r="D106" s="395">
        <f t="shared" si="3"/>
        <v>206</v>
      </c>
      <c r="E106" s="834">
        <v>1</v>
      </c>
      <c r="F106" s="396">
        <v>182</v>
      </c>
      <c r="G106" s="835">
        <f t="shared" si="2"/>
        <v>0.88349514563106801</v>
      </c>
      <c r="H106" s="837"/>
    </row>
    <row r="107" spans="1:8" x14ac:dyDescent="0.45">
      <c r="A107" s="992"/>
      <c r="B107" s="394" t="s">
        <v>774</v>
      </c>
      <c r="C107" s="395">
        <f>C108+C109+C110+C111+C112</f>
        <v>1121</v>
      </c>
      <c r="D107" s="395">
        <f t="shared" si="3"/>
        <v>1121</v>
      </c>
      <c r="E107" s="834">
        <v>1</v>
      </c>
      <c r="F107" s="838">
        <f>F108+F109+F110+F111+F112</f>
        <v>828</v>
      </c>
      <c r="G107" s="835">
        <f t="shared" si="2"/>
        <v>0.73862622658340771</v>
      </c>
      <c r="H107" s="837"/>
    </row>
    <row r="108" spans="1:8" x14ac:dyDescent="0.45">
      <c r="A108" s="992"/>
      <c r="B108" s="394" t="s">
        <v>950</v>
      </c>
      <c r="C108" s="395">
        <v>160</v>
      </c>
      <c r="D108" s="395">
        <f t="shared" si="3"/>
        <v>160</v>
      </c>
      <c r="E108" s="834">
        <v>1</v>
      </c>
      <c r="F108" s="844">
        <v>171</v>
      </c>
      <c r="G108" s="835">
        <f t="shared" si="2"/>
        <v>1.0687500000000001</v>
      </c>
      <c r="H108" s="837"/>
    </row>
    <row r="109" spans="1:8" x14ac:dyDescent="0.45">
      <c r="A109" s="992"/>
      <c r="B109" s="394" t="s">
        <v>951</v>
      </c>
      <c r="C109" s="395">
        <v>226</v>
      </c>
      <c r="D109" s="395">
        <f t="shared" si="3"/>
        <v>226</v>
      </c>
      <c r="E109" s="834">
        <v>1</v>
      </c>
      <c r="F109" s="844">
        <v>187</v>
      </c>
      <c r="G109" s="835">
        <f t="shared" si="2"/>
        <v>0.82743362831858402</v>
      </c>
      <c r="H109" s="837"/>
    </row>
    <row r="110" spans="1:8" x14ac:dyDescent="0.45">
      <c r="A110" s="992"/>
      <c r="B110" s="394" t="s">
        <v>952</v>
      </c>
      <c r="C110" s="395">
        <v>272</v>
      </c>
      <c r="D110" s="395">
        <f t="shared" si="3"/>
        <v>272</v>
      </c>
      <c r="E110" s="834">
        <v>1</v>
      </c>
      <c r="F110" s="844">
        <v>196</v>
      </c>
      <c r="G110" s="835">
        <f t="shared" si="2"/>
        <v>0.72058823529411764</v>
      </c>
      <c r="H110" s="837"/>
    </row>
    <row r="111" spans="1:8" x14ac:dyDescent="0.45">
      <c r="A111" s="992"/>
      <c r="B111" s="394" t="s">
        <v>953</v>
      </c>
      <c r="C111" s="395">
        <v>259</v>
      </c>
      <c r="D111" s="395">
        <f t="shared" si="3"/>
        <v>259</v>
      </c>
      <c r="E111" s="834">
        <v>1</v>
      </c>
      <c r="F111" s="844">
        <v>139</v>
      </c>
      <c r="G111" s="835">
        <f t="shared" si="2"/>
        <v>0.53667953667953672</v>
      </c>
      <c r="H111" s="837"/>
    </row>
    <row r="112" spans="1:8" x14ac:dyDescent="0.45">
      <c r="A112" s="992"/>
      <c r="B112" s="394" t="s">
        <v>954</v>
      </c>
      <c r="C112" s="395">
        <v>204</v>
      </c>
      <c r="D112" s="395">
        <f t="shared" si="3"/>
        <v>204</v>
      </c>
      <c r="E112" s="834">
        <v>1</v>
      </c>
      <c r="F112" s="844">
        <v>135</v>
      </c>
      <c r="G112" s="835">
        <f t="shared" si="2"/>
        <v>0.66176470588235292</v>
      </c>
      <c r="H112" s="837"/>
    </row>
    <row r="113" spans="1:8" x14ac:dyDescent="0.45">
      <c r="A113" s="992"/>
      <c r="B113" s="845" t="s">
        <v>775</v>
      </c>
      <c r="C113" s="395">
        <f>C114+C115+C116+C117+C118</f>
        <v>1049</v>
      </c>
      <c r="D113" s="846">
        <f>C113*15%</f>
        <v>157.35</v>
      </c>
      <c r="E113" s="834">
        <v>1</v>
      </c>
      <c r="F113" s="755">
        <f>F114+F115+F116+F117+F118</f>
        <v>17</v>
      </c>
      <c r="G113" s="835">
        <f>F113/D113</f>
        <v>0.10803940260565618</v>
      </c>
      <c r="H113" s="837"/>
    </row>
    <row r="114" spans="1:8" x14ac:dyDescent="0.45">
      <c r="A114" s="992"/>
      <c r="B114" s="394" t="s">
        <v>950</v>
      </c>
      <c r="C114" s="395">
        <v>211</v>
      </c>
      <c r="D114" s="846">
        <f t="shared" ref="D114:D118" si="4">C114*15%</f>
        <v>31.65</v>
      </c>
      <c r="E114" s="834">
        <v>1</v>
      </c>
      <c r="F114" s="396">
        <v>2</v>
      </c>
      <c r="G114" s="835">
        <f t="shared" ref="G114:G118" si="5">F114/D114</f>
        <v>6.3191153238546613E-2</v>
      </c>
      <c r="H114" s="837"/>
    </row>
    <row r="115" spans="1:8" x14ac:dyDescent="0.45">
      <c r="A115" s="992"/>
      <c r="B115" s="394" t="s">
        <v>951</v>
      </c>
      <c r="C115" s="395">
        <v>245</v>
      </c>
      <c r="D115" s="846">
        <f t="shared" si="4"/>
        <v>36.75</v>
      </c>
      <c r="E115" s="834">
        <v>1</v>
      </c>
      <c r="F115" s="396">
        <v>2</v>
      </c>
      <c r="G115" s="835">
        <f t="shared" si="5"/>
        <v>5.4421768707482991E-2</v>
      </c>
      <c r="H115" s="837"/>
    </row>
    <row r="116" spans="1:8" x14ac:dyDescent="0.45">
      <c r="A116" s="992"/>
      <c r="B116" s="394" t="s">
        <v>952</v>
      </c>
      <c r="C116" s="395">
        <v>258</v>
      </c>
      <c r="D116" s="846">
        <f t="shared" si="4"/>
        <v>38.699999999999996</v>
      </c>
      <c r="E116" s="834">
        <v>1</v>
      </c>
      <c r="F116" s="396">
        <v>2</v>
      </c>
      <c r="G116" s="835">
        <f t="shared" si="5"/>
        <v>5.1679586563307497E-2</v>
      </c>
      <c r="H116" s="837"/>
    </row>
    <row r="117" spans="1:8" x14ac:dyDescent="0.45">
      <c r="A117" s="992"/>
      <c r="B117" s="394" t="s">
        <v>953</v>
      </c>
      <c r="C117" s="395">
        <v>190</v>
      </c>
      <c r="D117" s="846">
        <f t="shared" si="4"/>
        <v>28.5</v>
      </c>
      <c r="E117" s="834">
        <v>1</v>
      </c>
      <c r="F117" s="396">
        <v>6</v>
      </c>
      <c r="G117" s="835">
        <f t="shared" si="5"/>
        <v>0.21052631578947367</v>
      </c>
      <c r="H117" s="837"/>
    </row>
    <row r="118" spans="1:8" x14ac:dyDescent="0.45">
      <c r="A118" s="993"/>
      <c r="B118" s="394" t="s">
        <v>954</v>
      </c>
      <c r="C118" s="395">
        <v>145</v>
      </c>
      <c r="D118" s="846">
        <f t="shared" si="4"/>
        <v>21.75</v>
      </c>
      <c r="E118" s="834">
        <v>1</v>
      </c>
      <c r="F118" s="396">
        <v>5</v>
      </c>
      <c r="G118" s="835">
        <f t="shared" si="5"/>
        <v>0.22988505747126436</v>
      </c>
      <c r="H118" s="837"/>
    </row>
    <row r="119" spans="1:8" x14ac:dyDescent="0.45">
      <c r="A119" s="991" t="s">
        <v>776</v>
      </c>
      <c r="B119" s="391" t="s">
        <v>777</v>
      </c>
      <c r="C119" s="395">
        <v>4538</v>
      </c>
      <c r="D119" s="395">
        <f t="shared" si="3"/>
        <v>4538</v>
      </c>
      <c r="E119" s="834">
        <v>1</v>
      </c>
      <c r="F119" s="755">
        <v>1977</v>
      </c>
      <c r="G119" s="835">
        <f t="shared" si="2"/>
        <v>0.4356544733362715</v>
      </c>
      <c r="H119" s="836">
        <f>(G119+G125+G131+G137+G143+G149+G155+G161+G167)/9</f>
        <v>0.48149956243340231</v>
      </c>
    </row>
    <row r="120" spans="1:8" x14ac:dyDescent="0.45">
      <c r="A120" s="992"/>
      <c r="B120" s="394" t="s">
        <v>950</v>
      </c>
      <c r="C120" s="395">
        <v>1002</v>
      </c>
      <c r="D120" s="395">
        <f t="shared" si="3"/>
        <v>1002</v>
      </c>
      <c r="E120" s="834">
        <v>1</v>
      </c>
      <c r="F120" s="396">
        <v>358</v>
      </c>
      <c r="G120" s="835">
        <f t="shared" si="2"/>
        <v>0.35728542914171657</v>
      </c>
      <c r="H120" s="836"/>
    </row>
    <row r="121" spans="1:8" x14ac:dyDescent="0.45">
      <c r="A121" s="992"/>
      <c r="B121" s="394" t="s">
        <v>951</v>
      </c>
      <c r="C121" s="395">
        <v>1009</v>
      </c>
      <c r="D121" s="395">
        <f t="shared" si="3"/>
        <v>1009</v>
      </c>
      <c r="E121" s="834">
        <v>1</v>
      </c>
      <c r="F121" s="396">
        <v>596</v>
      </c>
      <c r="G121" s="835">
        <f t="shared" si="2"/>
        <v>0.59068384539147667</v>
      </c>
      <c r="H121" s="836"/>
    </row>
    <row r="122" spans="1:8" x14ac:dyDescent="0.45">
      <c r="A122" s="992"/>
      <c r="B122" s="394" t="s">
        <v>952</v>
      </c>
      <c r="C122" s="395">
        <v>1156</v>
      </c>
      <c r="D122" s="395">
        <f t="shared" si="3"/>
        <v>1156</v>
      </c>
      <c r="E122" s="834">
        <v>1</v>
      </c>
      <c r="F122" s="396">
        <v>187</v>
      </c>
      <c r="G122" s="835">
        <f t="shared" si="2"/>
        <v>0.16176470588235295</v>
      </c>
      <c r="H122" s="836"/>
    </row>
    <row r="123" spans="1:8" x14ac:dyDescent="0.45">
      <c r="A123" s="992"/>
      <c r="B123" s="394" t="s">
        <v>953</v>
      </c>
      <c r="C123" s="395">
        <v>763</v>
      </c>
      <c r="D123" s="395">
        <f t="shared" si="3"/>
        <v>763</v>
      </c>
      <c r="E123" s="834">
        <v>1</v>
      </c>
      <c r="F123" s="396">
        <v>323</v>
      </c>
      <c r="G123" s="835">
        <f t="shared" si="2"/>
        <v>0.42332896461336827</v>
      </c>
      <c r="H123" s="836"/>
    </row>
    <row r="124" spans="1:8" x14ac:dyDescent="0.45">
      <c r="A124" s="992"/>
      <c r="B124" s="394" t="s">
        <v>954</v>
      </c>
      <c r="C124" s="395">
        <v>608</v>
      </c>
      <c r="D124" s="395">
        <f t="shared" si="3"/>
        <v>608</v>
      </c>
      <c r="E124" s="834">
        <v>1</v>
      </c>
      <c r="F124" s="396">
        <v>207</v>
      </c>
      <c r="G124" s="835">
        <f t="shared" si="2"/>
        <v>0.34046052631578949</v>
      </c>
      <c r="H124" s="836"/>
    </row>
    <row r="125" spans="1:8" x14ac:dyDescent="0.45">
      <c r="A125" s="992"/>
      <c r="B125" s="394" t="s">
        <v>778</v>
      </c>
      <c r="C125" s="395">
        <f>C126+C127+C128+C129+C130</f>
        <v>526</v>
      </c>
      <c r="D125" s="395">
        <f t="shared" si="3"/>
        <v>526</v>
      </c>
      <c r="E125" s="834">
        <v>1</v>
      </c>
      <c r="F125" s="755">
        <f>F126+F127+F128+F129+F130</f>
        <v>281</v>
      </c>
      <c r="G125" s="835">
        <f t="shared" si="2"/>
        <v>0.53422053231939159</v>
      </c>
      <c r="H125" s="837"/>
    </row>
    <row r="126" spans="1:8" x14ac:dyDescent="0.45">
      <c r="A126" s="992"/>
      <c r="B126" s="394" t="s">
        <v>950</v>
      </c>
      <c r="C126" s="395">
        <v>77</v>
      </c>
      <c r="D126" s="395">
        <f t="shared" si="3"/>
        <v>77</v>
      </c>
      <c r="E126" s="834">
        <v>1</v>
      </c>
      <c r="F126" s="396">
        <v>48</v>
      </c>
      <c r="G126" s="835">
        <f t="shared" si="2"/>
        <v>0.62337662337662336</v>
      </c>
      <c r="H126" s="837"/>
    </row>
    <row r="127" spans="1:8" x14ac:dyDescent="0.45">
      <c r="A127" s="992"/>
      <c r="B127" s="394" t="s">
        <v>951</v>
      </c>
      <c r="C127" s="395">
        <v>95</v>
      </c>
      <c r="D127" s="395">
        <f t="shared" si="3"/>
        <v>95</v>
      </c>
      <c r="E127" s="834">
        <v>1</v>
      </c>
      <c r="F127" s="396">
        <v>52</v>
      </c>
      <c r="G127" s="835">
        <f t="shared" si="2"/>
        <v>0.54736842105263162</v>
      </c>
      <c r="H127" s="837"/>
    </row>
    <row r="128" spans="1:8" x14ac:dyDescent="0.45">
      <c r="A128" s="992"/>
      <c r="B128" s="394" t="s">
        <v>952</v>
      </c>
      <c r="C128" s="395">
        <v>129</v>
      </c>
      <c r="D128" s="395">
        <f t="shared" si="3"/>
        <v>129</v>
      </c>
      <c r="E128" s="834">
        <v>1</v>
      </c>
      <c r="F128" s="396">
        <v>63</v>
      </c>
      <c r="G128" s="835">
        <f t="shared" si="2"/>
        <v>0.48837209302325579</v>
      </c>
      <c r="H128" s="837"/>
    </row>
    <row r="129" spans="1:8" x14ac:dyDescent="0.45">
      <c r="A129" s="992"/>
      <c r="B129" s="394" t="s">
        <v>953</v>
      </c>
      <c r="C129" s="395">
        <v>116</v>
      </c>
      <c r="D129" s="395">
        <f t="shared" si="3"/>
        <v>116</v>
      </c>
      <c r="E129" s="834">
        <v>1</v>
      </c>
      <c r="F129" s="396">
        <v>53</v>
      </c>
      <c r="G129" s="835">
        <f t="shared" si="2"/>
        <v>0.45689655172413796</v>
      </c>
      <c r="H129" s="837"/>
    </row>
    <row r="130" spans="1:8" x14ac:dyDescent="0.45">
      <c r="A130" s="992"/>
      <c r="B130" s="394" t="s">
        <v>954</v>
      </c>
      <c r="C130" s="395">
        <v>109</v>
      </c>
      <c r="D130" s="395">
        <f t="shared" si="3"/>
        <v>109</v>
      </c>
      <c r="E130" s="834">
        <v>1</v>
      </c>
      <c r="F130" s="396">
        <v>65</v>
      </c>
      <c r="G130" s="835">
        <f t="shared" si="2"/>
        <v>0.59633027522935778</v>
      </c>
      <c r="H130" s="837"/>
    </row>
    <row r="131" spans="1:8" x14ac:dyDescent="0.45">
      <c r="A131" s="992"/>
      <c r="B131" s="394" t="s">
        <v>779</v>
      </c>
      <c r="C131" s="395">
        <f>C132+C133+C134+C135+C136</f>
        <v>1121</v>
      </c>
      <c r="D131" s="395">
        <f t="shared" si="3"/>
        <v>1121</v>
      </c>
      <c r="E131" s="834">
        <v>1</v>
      </c>
      <c r="F131" s="755">
        <v>836</v>
      </c>
      <c r="G131" s="835">
        <f t="shared" si="2"/>
        <v>0.74576271186440679</v>
      </c>
      <c r="H131" s="837"/>
    </row>
    <row r="132" spans="1:8" x14ac:dyDescent="0.45">
      <c r="A132" s="992"/>
      <c r="B132" s="394" t="s">
        <v>950</v>
      </c>
      <c r="C132" s="395">
        <v>160</v>
      </c>
      <c r="D132" s="395">
        <f t="shared" si="3"/>
        <v>160</v>
      </c>
      <c r="E132" s="834">
        <v>1</v>
      </c>
      <c r="F132" s="844">
        <v>134</v>
      </c>
      <c r="G132" s="835">
        <f t="shared" si="2"/>
        <v>0.83750000000000002</v>
      </c>
      <c r="H132" s="837"/>
    </row>
    <row r="133" spans="1:8" x14ac:dyDescent="0.45">
      <c r="A133" s="992"/>
      <c r="B133" s="394" t="s">
        <v>951</v>
      </c>
      <c r="C133" s="395">
        <v>226</v>
      </c>
      <c r="D133" s="395">
        <f t="shared" si="3"/>
        <v>226</v>
      </c>
      <c r="E133" s="834">
        <v>1</v>
      </c>
      <c r="F133" s="844">
        <v>154</v>
      </c>
      <c r="G133" s="835">
        <f t="shared" ref="G133:G196" si="6">F133/C133</f>
        <v>0.68141592920353977</v>
      </c>
      <c r="H133" s="837"/>
    </row>
    <row r="134" spans="1:8" x14ac:dyDescent="0.45">
      <c r="A134" s="992"/>
      <c r="B134" s="394" t="s">
        <v>952</v>
      </c>
      <c r="C134" s="395">
        <v>272</v>
      </c>
      <c r="D134" s="395">
        <f t="shared" si="3"/>
        <v>272</v>
      </c>
      <c r="E134" s="834">
        <v>1</v>
      </c>
      <c r="F134" s="844">
        <v>138</v>
      </c>
      <c r="G134" s="835">
        <f t="shared" si="6"/>
        <v>0.50735294117647056</v>
      </c>
      <c r="H134" s="837"/>
    </row>
    <row r="135" spans="1:8" x14ac:dyDescent="0.45">
      <c r="A135" s="992"/>
      <c r="B135" s="394" t="s">
        <v>953</v>
      </c>
      <c r="C135" s="395">
        <v>259</v>
      </c>
      <c r="D135" s="395">
        <f t="shared" si="3"/>
        <v>259</v>
      </c>
      <c r="E135" s="834">
        <v>1</v>
      </c>
      <c r="F135" s="844">
        <v>147</v>
      </c>
      <c r="G135" s="835">
        <f t="shared" si="6"/>
        <v>0.56756756756756754</v>
      </c>
      <c r="H135" s="837"/>
    </row>
    <row r="136" spans="1:8" x14ac:dyDescent="0.45">
      <c r="A136" s="992"/>
      <c r="B136" s="394" t="s">
        <v>954</v>
      </c>
      <c r="C136" s="395">
        <v>204</v>
      </c>
      <c r="D136" s="395">
        <f t="shared" si="3"/>
        <v>204</v>
      </c>
      <c r="E136" s="834">
        <v>1</v>
      </c>
      <c r="F136" s="844">
        <v>131</v>
      </c>
      <c r="G136" s="835">
        <f t="shared" si="6"/>
        <v>0.64215686274509809</v>
      </c>
      <c r="H136" s="837"/>
    </row>
    <row r="137" spans="1:8" x14ac:dyDescent="0.45">
      <c r="A137" s="992"/>
      <c r="B137" s="394" t="s">
        <v>780</v>
      </c>
      <c r="C137" s="399">
        <f>C138+C139+C140+C141+C142</f>
        <v>1091</v>
      </c>
      <c r="D137" s="395">
        <f t="shared" si="3"/>
        <v>1091</v>
      </c>
      <c r="E137" s="834">
        <v>1</v>
      </c>
      <c r="F137" s="838">
        <f>F138+F139+F140+F141+F142</f>
        <v>228</v>
      </c>
      <c r="G137" s="835">
        <f t="shared" si="6"/>
        <v>0.20898258478460127</v>
      </c>
      <c r="H137" s="837"/>
    </row>
    <row r="138" spans="1:8" x14ac:dyDescent="0.45">
      <c r="A138" s="992"/>
      <c r="B138" s="394" t="s">
        <v>950</v>
      </c>
      <c r="C138" s="399">
        <v>148</v>
      </c>
      <c r="D138" s="395">
        <f t="shared" si="3"/>
        <v>148</v>
      </c>
      <c r="E138" s="834">
        <v>1</v>
      </c>
      <c r="F138" s="844">
        <v>44</v>
      </c>
      <c r="G138" s="835">
        <f t="shared" si="6"/>
        <v>0.29729729729729731</v>
      </c>
      <c r="H138" s="837"/>
    </row>
    <row r="139" spans="1:8" x14ac:dyDescent="0.45">
      <c r="A139" s="992"/>
      <c r="B139" s="394" t="s">
        <v>951</v>
      </c>
      <c r="C139" s="399">
        <v>232</v>
      </c>
      <c r="D139" s="395">
        <f t="shared" si="3"/>
        <v>232</v>
      </c>
      <c r="E139" s="834">
        <v>1</v>
      </c>
      <c r="F139" s="844">
        <v>69</v>
      </c>
      <c r="G139" s="835">
        <f t="shared" si="6"/>
        <v>0.29741379310344829</v>
      </c>
      <c r="H139" s="837"/>
    </row>
    <row r="140" spans="1:8" x14ac:dyDescent="0.45">
      <c r="A140" s="992"/>
      <c r="B140" s="394" t="s">
        <v>952</v>
      </c>
      <c r="C140" s="399">
        <v>264</v>
      </c>
      <c r="D140" s="395">
        <f t="shared" ref="D140:D209" si="7">C140</f>
        <v>264</v>
      </c>
      <c r="E140" s="834">
        <v>1</v>
      </c>
      <c r="F140" s="844">
        <v>40</v>
      </c>
      <c r="G140" s="835">
        <f t="shared" si="6"/>
        <v>0.15151515151515152</v>
      </c>
      <c r="H140" s="837"/>
    </row>
    <row r="141" spans="1:8" x14ac:dyDescent="0.45">
      <c r="A141" s="992"/>
      <c r="B141" s="394" t="s">
        <v>953</v>
      </c>
      <c r="C141" s="399">
        <v>251</v>
      </c>
      <c r="D141" s="395">
        <f t="shared" si="7"/>
        <v>251</v>
      </c>
      <c r="E141" s="834">
        <v>1</v>
      </c>
      <c r="F141" s="844">
        <v>51</v>
      </c>
      <c r="G141" s="835">
        <f t="shared" si="6"/>
        <v>0.20318725099601595</v>
      </c>
      <c r="H141" s="837"/>
    </row>
    <row r="142" spans="1:8" x14ac:dyDescent="0.45">
      <c r="A142" s="992"/>
      <c r="B142" s="394" t="s">
        <v>954</v>
      </c>
      <c r="C142" s="399">
        <v>196</v>
      </c>
      <c r="D142" s="395">
        <f t="shared" si="7"/>
        <v>196</v>
      </c>
      <c r="E142" s="834">
        <v>1</v>
      </c>
      <c r="F142" s="844">
        <v>24</v>
      </c>
      <c r="G142" s="835">
        <f t="shared" si="6"/>
        <v>0.12244897959183673</v>
      </c>
      <c r="H142" s="837"/>
    </row>
    <row r="143" spans="1:8" x14ac:dyDescent="0.45">
      <c r="A143" s="992"/>
      <c r="B143" s="394" t="s">
        <v>781</v>
      </c>
      <c r="C143" s="399">
        <f>C144+C145+C146+C147+C148</f>
        <v>1091</v>
      </c>
      <c r="D143" s="395">
        <f t="shared" si="7"/>
        <v>1091</v>
      </c>
      <c r="E143" s="834">
        <v>1</v>
      </c>
      <c r="F143" s="838">
        <f>F144+F145+F146+F147+F148</f>
        <v>618</v>
      </c>
      <c r="G143" s="835">
        <f t="shared" si="6"/>
        <v>0.56645279560036665</v>
      </c>
      <c r="H143" s="837"/>
    </row>
    <row r="144" spans="1:8" x14ac:dyDescent="0.45">
      <c r="A144" s="992"/>
      <c r="B144" s="394" t="s">
        <v>950</v>
      </c>
      <c r="C144" s="399">
        <v>148</v>
      </c>
      <c r="D144" s="395">
        <f t="shared" si="7"/>
        <v>148</v>
      </c>
      <c r="E144" s="834">
        <v>1</v>
      </c>
      <c r="F144" s="844">
        <v>147</v>
      </c>
      <c r="G144" s="835">
        <f t="shared" si="6"/>
        <v>0.9932432432432432</v>
      </c>
      <c r="H144" s="837"/>
    </row>
    <row r="145" spans="1:8" x14ac:dyDescent="0.45">
      <c r="A145" s="992"/>
      <c r="B145" s="394" t="s">
        <v>951</v>
      </c>
      <c r="C145" s="399">
        <v>232</v>
      </c>
      <c r="D145" s="395">
        <f t="shared" si="7"/>
        <v>232</v>
      </c>
      <c r="E145" s="834">
        <v>1</v>
      </c>
      <c r="F145" s="844">
        <v>127</v>
      </c>
      <c r="G145" s="835">
        <f t="shared" si="6"/>
        <v>0.54741379310344829</v>
      </c>
      <c r="H145" s="837"/>
    </row>
    <row r="146" spans="1:8" x14ac:dyDescent="0.45">
      <c r="A146" s="992"/>
      <c r="B146" s="394" t="s">
        <v>952</v>
      </c>
      <c r="C146" s="399">
        <v>264</v>
      </c>
      <c r="D146" s="395">
        <f t="shared" si="7"/>
        <v>264</v>
      </c>
      <c r="E146" s="834">
        <v>1</v>
      </c>
      <c r="F146" s="844">
        <v>141</v>
      </c>
      <c r="G146" s="835">
        <f t="shared" si="6"/>
        <v>0.53409090909090906</v>
      </c>
      <c r="H146" s="837"/>
    </row>
    <row r="147" spans="1:8" x14ac:dyDescent="0.45">
      <c r="A147" s="992"/>
      <c r="B147" s="394" t="s">
        <v>953</v>
      </c>
      <c r="C147" s="399">
        <v>251</v>
      </c>
      <c r="D147" s="395">
        <f t="shared" si="7"/>
        <v>251</v>
      </c>
      <c r="E147" s="834">
        <v>1</v>
      </c>
      <c r="F147" s="844">
        <v>105</v>
      </c>
      <c r="G147" s="835">
        <f t="shared" si="6"/>
        <v>0.41832669322709165</v>
      </c>
      <c r="H147" s="837"/>
    </row>
    <row r="148" spans="1:8" x14ac:dyDescent="0.45">
      <c r="A148" s="992"/>
      <c r="B148" s="394" t="s">
        <v>954</v>
      </c>
      <c r="C148" s="399">
        <v>196</v>
      </c>
      <c r="D148" s="395">
        <f t="shared" si="7"/>
        <v>196</v>
      </c>
      <c r="E148" s="834">
        <v>1</v>
      </c>
      <c r="F148" s="844">
        <v>98</v>
      </c>
      <c r="G148" s="835">
        <f t="shared" si="6"/>
        <v>0.5</v>
      </c>
      <c r="H148" s="837"/>
    </row>
    <row r="149" spans="1:8" x14ac:dyDescent="0.45">
      <c r="A149" s="992"/>
      <c r="B149" s="394" t="s">
        <v>782</v>
      </c>
      <c r="C149" s="395">
        <f>C150+C151+C152+C153+C154</f>
        <v>6889</v>
      </c>
      <c r="D149" s="395">
        <f t="shared" si="7"/>
        <v>6889</v>
      </c>
      <c r="E149" s="834">
        <v>1</v>
      </c>
      <c r="F149" s="755">
        <f>F150+F151+F152+F153+F154</f>
        <v>3956</v>
      </c>
      <c r="G149" s="835">
        <f t="shared" si="6"/>
        <v>0.57424880243867038</v>
      </c>
      <c r="H149" s="837"/>
    </row>
    <row r="150" spans="1:8" x14ac:dyDescent="0.45">
      <c r="A150" s="992"/>
      <c r="B150" s="394" t="s">
        <v>950</v>
      </c>
      <c r="C150" s="395">
        <f>1002+475</f>
        <v>1477</v>
      </c>
      <c r="D150" s="395">
        <f t="shared" si="7"/>
        <v>1477</v>
      </c>
      <c r="E150" s="834">
        <v>1</v>
      </c>
      <c r="F150" s="396">
        <f>398+263</f>
        <v>661</v>
      </c>
      <c r="G150" s="835">
        <f t="shared" si="6"/>
        <v>0.44752877454299256</v>
      </c>
      <c r="H150" s="837"/>
    </row>
    <row r="151" spans="1:8" x14ac:dyDescent="0.45">
      <c r="A151" s="992"/>
      <c r="B151" s="394" t="s">
        <v>951</v>
      </c>
      <c r="C151" s="395">
        <f>1009+568</f>
        <v>1577</v>
      </c>
      <c r="D151" s="395">
        <f t="shared" si="7"/>
        <v>1577</v>
      </c>
      <c r="E151" s="834">
        <v>1</v>
      </c>
      <c r="F151" s="396">
        <f>778+329</f>
        <v>1107</v>
      </c>
      <c r="G151" s="835">
        <f t="shared" si="6"/>
        <v>0.70196575776791381</v>
      </c>
      <c r="H151" s="837"/>
    </row>
    <row r="152" spans="1:8" x14ac:dyDescent="0.45">
      <c r="A152" s="992"/>
      <c r="B152" s="394" t="s">
        <v>952</v>
      </c>
      <c r="C152" s="395">
        <f>1156+585</f>
        <v>1741</v>
      </c>
      <c r="D152" s="395">
        <f t="shared" si="7"/>
        <v>1741</v>
      </c>
      <c r="E152" s="834">
        <v>1</v>
      </c>
      <c r="F152" s="396">
        <f>706+392</f>
        <v>1098</v>
      </c>
      <c r="G152" s="835">
        <f t="shared" si="6"/>
        <v>0.63067202757036189</v>
      </c>
      <c r="H152" s="837"/>
    </row>
    <row r="153" spans="1:8" x14ac:dyDescent="0.45">
      <c r="A153" s="992"/>
      <c r="B153" s="394" t="s">
        <v>953</v>
      </c>
      <c r="C153" s="395">
        <f>763+389</f>
        <v>1152</v>
      </c>
      <c r="D153" s="395">
        <f t="shared" si="7"/>
        <v>1152</v>
      </c>
      <c r="E153" s="834">
        <v>1</v>
      </c>
      <c r="F153" s="396">
        <f>140+319</f>
        <v>459</v>
      </c>
      <c r="G153" s="835">
        <f t="shared" si="6"/>
        <v>0.3984375</v>
      </c>
      <c r="H153" s="837"/>
    </row>
    <row r="154" spans="1:8" x14ac:dyDescent="0.45">
      <c r="A154" s="992"/>
      <c r="B154" s="394" t="s">
        <v>954</v>
      </c>
      <c r="C154" s="395">
        <f>608+334</f>
        <v>942</v>
      </c>
      <c r="D154" s="395">
        <f t="shared" si="7"/>
        <v>942</v>
      </c>
      <c r="E154" s="834">
        <v>1</v>
      </c>
      <c r="F154" s="396">
        <f>381+250</f>
        <v>631</v>
      </c>
      <c r="G154" s="835">
        <f t="shared" si="6"/>
        <v>0.66985138004246281</v>
      </c>
      <c r="H154" s="837"/>
    </row>
    <row r="155" spans="1:8" ht="25.5" x14ac:dyDescent="0.45">
      <c r="A155" s="992"/>
      <c r="B155" s="394" t="s">
        <v>944</v>
      </c>
      <c r="C155" s="395">
        <f>C156+C157+C158+C159+C160</f>
        <v>2742</v>
      </c>
      <c r="D155" s="395">
        <f t="shared" si="7"/>
        <v>2742</v>
      </c>
      <c r="E155" s="834">
        <v>1</v>
      </c>
      <c r="F155" s="755">
        <f>F156+F157+F158+F159+F160</f>
        <v>1094</v>
      </c>
      <c r="G155" s="835">
        <f t="shared" si="6"/>
        <v>0.39897884755652807</v>
      </c>
      <c r="H155" s="837"/>
    </row>
    <row r="156" spans="1:8" x14ac:dyDescent="0.45">
      <c r="A156" s="992"/>
      <c r="B156" s="394" t="s">
        <v>950</v>
      </c>
      <c r="C156" s="395">
        <v>485</v>
      </c>
      <c r="D156" s="395">
        <f t="shared" si="7"/>
        <v>485</v>
      </c>
      <c r="E156" s="834">
        <v>1</v>
      </c>
      <c r="F156" s="396">
        <v>174</v>
      </c>
      <c r="G156" s="835">
        <f t="shared" si="6"/>
        <v>0.35876288659793815</v>
      </c>
      <c r="H156" s="837"/>
    </row>
    <row r="157" spans="1:8" x14ac:dyDescent="0.45">
      <c r="A157" s="992"/>
      <c r="B157" s="394" t="s">
        <v>951</v>
      </c>
      <c r="C157" s="395">
        <v>577</v>
      </c>
      <c r="D157" s="395">
        <f t="shared" si="7"/>
        <v>577</v>
      </c>
      <c r="E157" s="834">
        <v>1</v>
      </c>
      <c r="F157" s="396">
        <v>173</v>
      </c>
      <c r="G157" s="835">
        <f t="shared" si="6"/>
        <v>0.29982668977469673</v>
      </c>
      <c r="H157" s="837"/>
    </row>
    <row r="158" spans="1:8" x14ac:dyDescent="0.45">
      <c r="A158" s="992"/>
      <c r="B158" s="394" t="s">
        <v>952</v>
      </c>
      <c r="C158" s="395">
        <v>551</v>
      </c>
      <c r="D158" s="395">
        <f t="shared" si="7"/>
        <v>551</v>
      </c>
      <c r="E158" s="834">
        <v>1</v>
      </c>
      <c r="F158" s="396">
        <v>237</v>
      </c>
      <c r="G158" s="835">
        <f t="shared" si="6"/>
        <v>0.43012704174228678</v>
      </c>
      <c r="H158" s="837"/>
    </row>
    <row r="159" spans="1:8" x14ac:dyDescent="0.45">
      <c r="A159" s="992"/>
      <c r="B159" s="394" t="s">
        <v>953</v>
      </c>
      <c r="C159" s="395">
        <v>589</v>
      </c>
      <c r="D159" s="395">
        <f t="shared" si="7"/>
        <v>589</v>
      </c>
      <c r="E159" s="834">
        <v>1</v>
      </c>
      <c r="F159" s="396">
        <v>220</v>
      </c>
      <c r="G159" s="835">
        <f t="shared" si="6"/>
        <v>0.37351443123938882</v>
      </c>
      <c r="H159" s="837"/>
    </row>
    <row r="160" spans="1:8" x14ac:dyDescent="0.45">
      <c r="A160" s="992"/>
      <c r="B160" s="394" t="s">
        <v>954</v>
      </c>
      <c r="C160" s="395">
        <v>540</v>
      </c>
      <c r="D160" s="395">
        <f t="shared" si="7"/>
        <v>540</v>
      </c>
      <c r="E160" s="834">
        <v>1</v>
      </c>
      <c r="F160" s="396">
        <v>290</v>
      </c>
      <c r="G160" s="835">
        <f t="shared" si="6"/>
        <v>0.53703703703703709</v>
      </c>
      <c r="H160" s="837"/>
    </row>
    <row r="161" spans="1:8" ht="38.25" x14ac:dyDescent="0.45">
      <c r="A161" s="992"/>
      <c r="B161" s="394" t="s">
        <v>783</v>
      </c>
      <c r="C161" s="395">
        <f>C162+C163+C164+C165+C166</f>
        <v>635</v>
      </c>
      <c r="D161" s="395">
        <f t="shared" si="7"/>
        <v>635</v>
      </c>
      <c r="E161" s="834">
        <v>1</v>
      </c>
      <c r="F161" s="755">
        <f>F162+F163+F164+F165+F166</f>
        <v>284</v>
      </c>
      <c r="G161" s="835">
        <f t="shared" si="6"/>
        <v>0.44724409448818897</v>
      </c>
      <c r="H161" s="837"/>
    </row>
    <row r="162" spans="1:8" x14ac:dyDescent="0.45">
      <c r="A162" s="992"/>
      <c r="B162" s="394" t="s">
        <v>950</v>
      </c>
      <c r="C162" s="395">
        <v>103</v>
      </c>
      <c r="D162" s="395">
        <f t="shared" si="7"/>
        <v>103</v>
      </c>
      <c r="E162" s="834">
        <v>1</v>
      </c>
      <c r="F162" s="396">
        <v>42</v>
      </c>
      <c r="G162" s="835">
        <f t="shared" si="6"/>
        <v>0.40776699029126212</v>
      </c>
      <c r="H162" s="837"/>
    </row>
    <row r="163" spans="1:8" x14ac:dyDescent="0.45">
      <c r="A163" s="992"/>
      <c r="B163" s="394" t="s">
        <v>951</v>
      </c>
      <c r="C163" s="395">
        <v>125</v>
      </c>
      <c r="D163" s="395">
        <f t="shared" si="7"/>
        <v>125</v>
      </c>
      <c r="E163" s="834">
        <v>1</v>
      </c>
      <c r="F163" s="396">
        <v>50</v>
      </c>
      <c r="G163" s="835">
        <f t="shared" si="6"/>
        <v>0.4</v>
      </c>
      <c r="H163" s="837"/>
    </row>
    <row r="164" spans="1:8" x14ac:dyDescent="0.45">
      <c r="A164" s="992"/>
      <c r="B164" s="394" t="s">
        <v>952</v>
      </c>
      <c r="C164" s="395">
        <v>146</v>
      </c>
      <c r="D164" s="395">
        <f t="shared" si="7"/>
        <v>146</v>
      </c>
      <c r="E164" s="834">
        <v>1</v>
      </c>
      <c r="F164" s="396">
        <v>55</v>
      </c>
      <c r="G164" s="835">
        <f t="shared" si="6"/>
        <v>0.37671232876712329</v>
      </c>
      <c r="H164" s="837"/>
    </row>
    <row r="165" spans="1:8" x14ac:dyDescent="0.45">
      <c r="A165" s="992"/>
      <c r="B165" s="394" t="s">
        <v>953</v>
      </c>
      <c r="C165" s="395">
        <v>142</v>
      </c>
      <c r="D165" s="395">
        <f t="shared" si="7"/>
        <v>142</v>
      </c>
      <c r="E165" s="834">
        <v>1</v>
      </c>
      <c r="F165" s="396">
        <v>68</v>
      </c>
      <c r="G165" s="835">
        <f t="shared" si="6"/>
        <v>0.47887323943661969</v>
      </c>
      <c r="H165" s="837"/>
    </row>
    <row r="166" spans="1:8" x14ac:dyDescent="0.45">
      <c r="A166" s="992"/>
      <c r="B166" s="394" t="s">
        <v>954</v>
      </c>
      <c r="C166" s="395">
        <v>119</v>
      </c>
      <c r="D166" s="395">
        <f t="shared" si="7"/>
        <v>119</v>
      </c>
      <c r="E166" s="834">
        <v>1</v>
      </c>
      <c r="F166" s="396">
        <v>69</v>
      </c>
      <c r="G166" s="835">
        <f t="shared" si="6"/>
        <v>0.57983193277310929</v>
      </c>
      <c r="H166" s="837"/>
    </row>
    <row r="167" spans="1:8" ht="44" customHeight="1" x14ac:dyDescent="0.45">
      <c r="A167" s="992"/>
      <c r="B167" s="394" t="s">
        <v>784</v>
      </c>
      <c r="C167" s="395">
        <f>C168+C169+C170+C171+C172</f>
        <v>2460</v>
      </c>
      <c r="D167" s="395">
        <f t="shared" si="7"/>
        <v>2460</v>
      </c>
      <c r="E167" s="834">
        <v>1</v>
      </c>
      <c r="F167" s="755">
        <f>F168+F169+F170+F171+F172</f>
        <v>1038</v>
      </c>
      <c r="G167" s="835">
        <f t="shared" si="6"/>
        <v>0.42195121951219511</v>
      </c>
      <c r="H167" s="837"/>
    </row>
    <row r="168" spans="1:8" ht="14" customHeight="1" x14ac:dyDescent="0.45">
      <c r="A168" s="992"/>
      <c r="B168" s="394" t="s">
        <v>950</v>
      </c>
      <c r="C168" s="395">
        <v>460</v>
      </c>
      <c r="D168" s="395">
        <f t="shared" si="7"/>
        <v>460</v>
      </c>
      <c r="E168" s="834">
        <v>1</v>
      </c>
      <c r="F168" s="396">
        <v>176</v>
      </c>
      <c r="G168" s="835">
        <f t="shared" si="6"/>
        <v>0.38260869565217392</v>
      </c>
      <c r="H168" s="837"/>
    </row>
    <row r="169" spans="1:8" ht="14" customHeight="1" x14ac:dyDescent="0.45">
      <c r="A169" s="992"/>
      <c r="B169" s="394" t="s">
        <v>951</v>
      </c>
      <c r="C169" s="395">
        <v>536</v>
      </c>
      <c r="D169" s="395">
        <f t="shared" si="7"/>
        <v>536</v>
      </c>
      <c r="E169" s="834">
        <v>1</v>
      </c>
      <c r="F169" s="396">
        <v>141</v>
      </c>
      <c r="G169" s="835">
        <f t="shared" si="6"/>
        <v>0.26305970149253732</v>
      </c>
      <c r="H169" s="837"/>
    </row>
    <row r="170" spans="1:8" ht="14" customHeight="1" x14ac:dyDescent="0.45">
      <c r="A170" s="992"/>
      <c r="B170" s="394" t="s">
        <v>952</v>
      </c>
      <c r="C170" s="395">
        <v>469</v>
      </c>
      <c r="D170" s="395">
        <f t="shared" si="7"/>
        <v>469</v>
      </c>
      <c r="E170" s="834">
        <v>1</v>
      </c>
      <c r="F170" s="396">
        <v>256</v>
      </c>
      <c r="G170" s="835">
        <f t="shared" si="6"/>
        <v>0.54584221748400852</v>
      </c>
      <c r="H170" s="837"/>
    </row>
    <row r="171" spans="1:8" ht="14" customHeight="1" x14ac:dyDescent="0.45">
      <c r="A171" s="992"/>
      <c r="B171" s="394" t="s">
        <v>953</v>
      </c>
      <c r="C171" s="395">
        <v>528</v>
      </c>
      <c r="D171" s="395">
        <f t="shared" si="7"/>
        <v>528</v>
      </c>
      <c r="E171" s="834">
        <v>1</v>
      </c>
      <c r="F171" s="396">
        <v>172</v>
      </c>
      <c r="G171" s="835">
        <f t="shared" si="6"/>
        <v>0.32575757575757575</v>
      </c>
      <c r="H171" s="837"/>
    </row>
    <row r="172" spans="1:8" ht="14" customHeight="1" x14ac:dyDescent="0.45">
      <c r="A172" s="993"/>
      <c r="B172" s="394" t="s">
        <v>954</v>
      </c>
      <c r="C172" s="395">
        <v>467</v>
      </c>
      <c r="D172" s="395">
        <f t="shared" si="7"/>
        <v>467</v>
      </c>
      <c r="E172" s="834">
        <v>1</v>
      </c>
      <c r="F172" s="396">
        <v>293</v>
      </c>
      <c r="G172" s="835">
        <f t="shared" si="6"/>
        <v>0.62740899357601709</v>
      </c>
      <c r="H172" s="837"/>
    </row>
    <row r="173" spans="1:8" ht="33.5" customHeight="1" x14ac:dyDescent="0.45">
      <c r="A173" s="991" t="s">
        <v>785</v>
      </c>
      <c r="B173" s="391" t="s">
        <v>786</v>
      </c>
      <c r="C173" s="395">
        <f>C179+C185</f>
        <v>8524</v>
      </c>
      <c r="D173" s="395">
        <f t="shared" si="7"/>
        <v>8524</v>
      </c>
      <c r="E173" s="834">
        <v>1</v>
      </c>
      <c r="F173" s="755">
        <f>F179+F185</f>
        <v>7969</v>
      </c>
      <c r="G173" s="835">
        <f t="shared" si="6"/>
        <v>0.93488972313467855</v>
      </c>
      <c r="H173" s="836">
        <f>(G173+G179+G185+G191+G197)/5</f>
        <v>0.94469717422927091</v>
      </c>
    </row>
    <row r="174" spans="1:8" ht="14" customHeight="1" x14ac:dyDescent="0.45">
      <c r="A174" s="992"/>
      <c r="B174" s="394" t="s">
        <v>950</v>
      </c>
      <c r="C174" s="395">
        <f t="shared" ref="C174:C178" si="8">C180+C186</f>
        <v>948</v>
      </c>
      <c r="D174" s="395">
        <f t="shared" si="7"/>
        <v>948</v>
      </c>
      <c r="E174" s="834">
        <v>1</v>
      </c>
      <c r="F174" s="396">
        <f t="shared" ref="F174:F178" si="9">F180+F186</f>
        <v>899</v>
      </c>
      <c r="G174" s="835">
        <f t="shared" si="6"/>
        <v>0.94831223628691985</v>
      </c>
      <c r="H174" s="836"/>
    </row>
    <row r="175" spans="1:8" ht="14" customHeight="1" x14ac:dyDescent="0.45">
      <c r="A175" s="992"/>
      <c r="B175" s="394" t="s">
        <v>951</v>
      </c>
      <c r="C175" s="395">
        <f t="shared" si="8"/>
        <v>1670</v>
      </c>
      <c r="D175" s="395">
        <f t="shared" si="7"/>
        <v>1670</v>
      </c>
      <c r="E175" s="834">
        <v>1</v>
      </c>
      <c r="F175" s="396">
        <f t="shared" si="9"/>
        <v>1358</v>
      </c>
      <c r="G175" s="835">
        <f t="shared" si="6"/>
        <v>0.81317365269461073</v>
      </c>
      <c r="H175" s="836"/>
    </row>
    <row r="176" spans="1:8" ht="14" customHeight="1" x14ac:dyDescent="0.45">
      <c r="A176" s="992"/>
      <c r="B176" s="394" t="s">
        <v>952</v>
      </c>
      <c r="C176" s="395">
        <f t="shared" si="8"/>
        <v>3233</v>
      </c>
      <c r="D176" s="395">
        <f t="shared" si="7"/>
        <v>3233</v>
      </c>
      <c r="E176" s="834">
        <v>1</v>
      </c>
      <c r="F176" s="396">
        <f t="shared" si="9"/>
        <v>2938</v>
      </c>
      <c r="G176" s="835">
        <f t="shared" si="6"/>
        <v>0.90875347974017939</v>
      </c>
      <c r="H176" s="836"/>
    </row>
    <row r="177" spans="1:8" ht="14" customHeight="1" x14ac:dyDescent="0.45">
      <c r="A177" s="992"/>
      <c r="B177" s="394" t="s">
        <v>953</v>
      </c>
      <c r="C177" s="395">
        <f t="shared" si="8"/>
        <v>1384</v>
      </c>
      <c r="D177" s="395">
        <f t="shared" si="7"/>
        <v>1384</v>
      </c>
      <c r="E177" s="834">
        <v>1</v>
      </c>
      <c r="F177" s="396">
        <f t="shared" si="9"/>
        <v>1253</v>
      </c>
      <c r="G177" s="835">
        <f t="shared" si="6"/>
        <v>0.90534682080924855</v>
      </c>
      <c r="H177" s="836"/>
    </row>
    <row r="178" spans="1:8" ht="14" customHeight="1" x14ac:dyDescent="0.45">
      <c r="A178" s="992"/>
      <c r="B178" s="394" t="s">
        <v>954</v>
      </c>
      <c r="C178" s="395">
        <f t="shared" si="8"/>
        <v>1582</v>
      </c>
      <c r="D178" s="395">
        <f t="shared" si="7"/>
        <v>1582</v>
      </c>
      <c r="E178" s="834">
        <v>1</v>
      </c>
      <c r="F178" s="396">
        <f t="shared" si="9"/>
        <v>1521</v>
      </c>
      <c r="G178" s="835">
        <f t="shared" si="6"/>
        <v>0.96144121365360302</v>
      </c>
      <c r="H178" s="836"/>
    </row>
    <row r="179" spans="1:8" ht="33.5" customHeight="1" x14ac:dyDescent="0.45">
      <c r="A179" s="992"/>
      <c r="B179" s="394" t="s">
        <v>787</v>
      </c>
      <c r="C179" s="395">
        <v>6683</v>
      </c>
      <c r="D179" s="395">
        <f t="shared" si="7"/>
        <v>6683</v>
      </c>
      <c r="E179" s="834">
        <v>1</v>
      </c>
      <c r="F179" s="755">
        <f>F180+F181+F182+F183+F184</f>
        <v>6286</v>
      </c>
      <c r="G179" s="835">
        <f t="shared" si="6"/>
        <v>0.94059554092473441</v>
      </c>
      <c r="H179" s="837"/>
    </row>
    <row r="180" spans="1:8" ht="13.05" customHeight="1" x14ac:dyDescent="0.45">
      <c r="A180" s="992"/>
      <c r="B180" s="394" t="s">
        <v>950</v>
      </c>
      <c r="C180" s="395">
        <v>675</v>
      </c>
      <c r="D180" s="395">
        <f t="shared" si="7"/>
        <v>675</v>
      </c>
      <c r="E180" s="834">
        <v>1</v>
      </c>
      <c r="F180" s="396">
        <v>636</v>
      </c>
      <c r="G180" s="835">
        <f t="shared" si="6"/>
        <v>0.94222222222222218</v>
      </c>
      <c r="H180" s="837"/>
    </row>
    <row r="181" spans="1:8" ht="13.05" customHeight="1" x14ac:dyDescent="0.45">
      <c r="A181" s="992"/>
      <c r="B181" s="394" t="s">
        <v>951</v>
      </c>
      <c r="C181" s="395">
        <v>1395</v>
      </c>
      <c r="D181" s="395">
        <f t="shared" si="7"/>
        <v>1395</v>
      </c>
      <c r="E181" s="834">
        <v>1</v>
      </c>
      <c r="F181" s="396">
        <v>1105</v>
      </c>
      <c r="G181" s="835">
        <f t="shared" si="6"/>
        <v>0.79211469534050183</v>
      </c>
      <c r="H181" s="837"/>
    </row>
    <row r="182" spans="1:8" ht="13.05" customHeight="1" x14ac:dyDescent="0.45">
      <c r="A182" s="992"/>
      <c r="B182" s="394" t="s">
        <v>952</v>
      </c>
      <c r="C182" s="395">
        <v>2514</v>
      </c>
      <c r="D182" s="395">
        <f t="shared" si="7"/>
        <v>2514</v>
      </c>
      <c r="E182" s="834">
        <v>1</v>
      </c>
      <c r="F182" s="396">
        <v>2275</v>
      </c>
      <c r="G182" s="835">
        <f t="shared" si="6"/>
        <v>0.90493237867939536</v>
      </c>
      <c r="H182" s="837"/>
    </row>
    <row r="183" spans="1:8" ht="13.05" customHeight="1" x14ac:dyDescent="0.45">
      <c r="A183" s="992"/>
      <c r="B183" s="394" t="s">
        <v>953</v>
      </c>
      <c r="C183" s="395">
        <v>1091</v>
      </c>
      <c r="D183" s="395">
        <f t="shared" si="7"/>
        <v>1091</v>
      </c>
      <c r="E183" s="834">
        <v>1</v>
      </c>
      <c r="F183" s="396">
        <v>992</v>
      </c>
      <c r="G183" s="835">
        <f t="shared" si="6"/>
        <v>0.90925756186984419</v>
      </c>
      <c r="H183" s="837"/>
    </row>
    <row r="184" spans="1:8" ht="13.05" customHeight="1" x14ac:dyDescent="0.45">
      <c r="A184" s="992"/>
      <c r="B184" s="394" t="s">
        <v>954</v>
      </c>
      <c r="C184" s="395">
        <v>1317</v>
      </c>
      <c r="D184" s="395">
        <f t="shared" si="7"/>
        <v>1317</v>
      </c>
      <c r="E184" s="834">
        <v>1</v>
      </c>
      <c r="F184" s="396">
        <v>1278</v>
      </c>
      <c r="G184" s="835">
        <f t="shared" si="6"/>
        <v>0.97038724373576313</v>
      </c>
      <c r="H184" s="837"/>
    </row>
    <row r="185" spans="1:8" ht="35" customHeight="1" x14ac:dyDescent="0.45">
      <c r="A185" s="992"/>
      <c r="B185" s="394" t="s">
        <v>788</v>
      </c>
      <c r="C185" s="395">
        <v>1841</v>
      </c>
      <c r="D185" s="395">
        <f t="shared" si="7"/>
        <v>1841</v>
      </c>
      <c r="E185" s="834">
        <v>1</v>
      </c>
      <c r="F185" s="755">
        <f>F186+F187+F188+F189+F190</f>
        <v>1683</v>
      </c>
      <c r="G185" s="835">
        <f t="shared" si="6"/>
        <v>0.91417707767517653</v>
      </c>
      <c r="H185" s="837"/>
    </row>
    <row r="186" spans="1:8" ht="16.5" customHeight="1" x14ac:dyDescent="0.45">
      <c r="A186" s="992"/>
      <c r="B186" s="394" t="s">
        <v>950</v>
      </c>
      <c r="C186" s="395">
        <v>273</v>
      </c>
      <c r="D186" s="395">
        <f t="shared" si="7"/>
        <v>273</v>
      </c>
      <c r="E186" s="834">
        <v>1</v>
      </c>
      <c r="F186" s="395">
        <v>263</v>
      </c>
      <c r="G186" s="835">
        <f t="shared" si="6"/>
        <v>0.96336996336996339</v>
      </c>
      <c r="H186" s="837"/>
    </row>
    <row r="187" spans="1:8" ht="16.5" customHeight="1" x14ac:dyDescent="0.45">
      <c r="A187" s="992"/>
      <c r="B187" s="394" t="s">
        <v>951</v>
      </c>
      <c r="C187" s="395">
        <v>275</v>
      </c>
      <c r="D187" s="395">
        <f t="shared" si="7"/>
        <v>275</v>
      </c>
      <c r="E187" s="834">
        <v>1</v>
      </c>
      <c r="F187" s="395">
        <v>253</v>
      </c>
      <c r="G187" s="835">
        <f t="shared" si="6"/>
        <v>0.92</v>
      </c>
      <c r="H187" s="837"/>
    </row>
    <row r="188" spans="1:8" ht="16.5" customHeight="1" x14ac:dyDescent="0.45">
      <c r="A188" s="992"/>
      <c r="B188" s="394" t="s">
        <v>952</v>
      </c>
      <c r="C188" s="395">
        <v>719</v>
      </c>
      <c r="D188" s="395">
        <f t="shared" si="7"/>
        <v>719</v>
      </c>
      <c r="E188" s="834">
        <v>1</v>
      </c>
      <c r="F188" s="395">
        <v>663</v>
      </c>
      <c r="G188" s="835">
        <f t="shared" si="6"/>
        <v>0.92211404728789981</v>
      </c>
      <c r="H188" s="837"/>
    </row>
    <row r="189" spans="1:8" ht="16.5" customHeight="1" x14ac:dyDescent="0.45">
      <c r="A189" s="992"/>
      <c r="B189" s="394" t="s">
        <v>953</v>
      </c>
      <c r="C189" s="395">
        <v>293</v>
      </c>
      <c r="D189" s="395">
        <f t="shared" si="7"/>
        <v>293</v>
      </c>
      <c r="E189" s="834">
        <v>1</v>
      </c>
      <c r="F189" s="395">
        <v>261</v>
      </c>
      <c r="G189" s="835">
        <f t="shared" si="6"/>
        <v>0.89078498293515362</v>
      </c>
      <c r="H189" s="837"/>
    </row>
    <row r="190" spans="1:8" ht="16.5" customHeight="1" x14ac:dyDescent="0.45">
      <c r="A190" s="992"/>
      <c r="B190" s="394" t="s">
        <v>954</v>
      </c>
      <c r="C190" s="395">
        <v>265</v>
      </c>
      <c r="D190" s="395">
        <f t="shared" si="7"/>
        <v>265</v>
      </c>
      <c r="E190" s="834">
        <v>1</v>
      </c>
      <c r="F190" s="395">
        <v>243</v>
      </c>
      <c r="G190" s="835">
        <f t="shared" si="6"/>
        <v>0.91698113207547172</v>
      </c>
      <c r="H190" s="837"/>
    </row>
    <row r="191" spans="1:8" ht="38.25" x14ac:dyDescent="0.45">
      <c r="A191" s="992"/>
      <c r="B191" s="400" t="s">
        <v>789</v>
      </c>
      <c r="C191" s="395">
        <v>22</v>
      </c>
      <c r="D191" s="395">
        <f t="shared" si="7"/>
        <v>22</v>
      </c>
      <c r="E191" s="834">
        <v>1</v>
      </c>
      <c r="F191" s="755">
        <v>22</v>
      </c>
      <c r="G191" s="835">
        <f t="shared" si="6"/>
        <v>1</v>
      </c>
      <c r="H191" s="837"/>
    </row>
    <row r="192" spans="1:8" x14ac:dyDescent="0.45">
      <c r="A192" s="992"/>
      <c r="B192" s="394" t="s">
        <v>950</v>
      </c>
      <c r="C192" s="395">
        <v>2</v>
      </c>
      <c r="D192" s="395">
        <f t="shared" si="7"/>
        <v>2</v>
      </c>
      <c r="E192" s="834">
        <v>1</v>
      </c>
      <c r="F192" s="396">
        <v>2</v>
      </c>
      <c r="G192" s="835">
        <f t="shared" si="6"/>
        <v>1</v>
      </c>
      <c r="H192" s="837"/>
    </row>
    <row r="193" spans="1:8" x14ac:dyDescent="0.45">
      <c r="A193" s="992"/>
      <c r="B193" s="394" t="s">
        <v>951</v>
      </c>
      <c r="C193" s="395">
        <v>3</v>
      </c>
      <c r="D193" s="395">
        <f t="shared" si="7"/>
        <v>3</v>
      </c>
      <c r="E193" s="834">
        <v>1</v>
      </c>
      <c r="F193" s="396">
        <v>3</v>
      </c>
      <c r="G193" s="835">
        <f t="shared" si="6"/>
        <v>1</v>
      </c>
      <c r="H193" s="837"/>
    </row>
    <row r="194" spans="1:8" x14ac:dyDescent="0.45">
      <c r="A194" s="992"/>
      <c r="B194" s="394" t="s">
        <v>952</v>
      </c>
      <c r="C194" s="395">
        <v>8</v>
      </c>
      <c r="D194" s="395">
        <f t="shared" si="7"/>
        <v>8</v>
      </c>
      <c r="E194" s="834">
        <v>1</v>
      </c>
      <c r="F194" s="396">
        <v>8</v>
      </c>
      <c r="G194" s="835">
        <f t="shared" si="6"/>
        <v>1</v>
      </c>
      <c r="H194" s="837"/>
    </row>
    <row r="195" spans="1:8" x14ac:dyDescent="0.45">
      <c r="A195" s="992"/>
      <c r="B195" s="394" t="s">
        <v>953</v>
      </c>
      <c r="C195" s="395">
        <v>5</v>
      </c>
      <c r="D195" s="395">
        <f t="shared" si="7"/>
        <v>5</v>
      </c>
      <c r="E195" s="834">
        <v>1</v>
      </c>
      <c r="F195" s="396">
        <v>5</v>
      </c>
      <c r="G195" s="835">
        <f t="shared" si="6"/>
        <v>1</v>
      </c>
      <c r="H195" s="837"/>
    </row>
    <row r="196" spans="1:8" x14ac:dyDescent="0.45">
      <c r="A196" s="992"/>
      <c r="B196" s="394" t="s">
        <v>954</v>
      </c>
      <c r="C196" s="395">
        <v>3</v>
      </c>
      <c r="D196" s="395">
        <f t="shared" si="7"/>
        <v>3</v>
      </c>
      <c r="E196" s="834">
        <v>1</v>
      </c>
      <c r="F196" s="396">
        <v>3</v>
      </c>
      <c r="G196" s="835">
        <f t="shared" si="6"/>
        <v>1</v>
      </c>
      <c r="H196" s="837"/>
    </row>
    <row r="197" spans="1:8" x14ac:dyDescent="0.45">
      <c r="A197" s="992"/>
      <c r="B197" s="400" t="s">
        <v>945</v>
      </c>
      <c r="C197" s="395">
        <v>1088</v>
      </c>
      <c r="D197" s="395">
        <f t="shared" si="7"/>
        <v>1088</v>
      </c>
      <c r="E197" s="834">
        <v>1</v>
      </c>
      <c r="F197" s="755">
        <f>F198+F199+F200+F201+F202</f>
        <v>1016</v>
      </c>
      <c r="G197" s="835">
        <f t="shared" ref="G197:G198" si="10">F197/C197</f>
        <v>0.93382352941176472</v>
      </c>
      <c r="H197" s="837"/>
    </row>
    <row r="198" spans="1:8" x14ac:dyDescent="0.45">
      <c r="A198" s="992"/>
      <c r="B198" s="394" t="s">
        <v>950</v>
      </c>
      <c r="C198" s="395">
        <v>406</v>
      </c>
      <c r="D198" s="395">
        <f t="shared" si="7"/>
        <v>406</v>
      </c>
      <c r="E198" s="834">
        <v>1</v>
      </c>
      <c r="F198" s="396">
        <v>356</v>
      </c>
      <c r="G198" s="835">
        <f t="shared" si="10"/>
        <v>0.87684729064039413</v>
      </c>
      <c r="H198" s="837"/>
    </row>
    <row r="199" spans="1:8" x14ac:dyDescent="0.45">
      <c r="A199" s="992"/>
      <c r="B199" s="394" t="s">
        <v>951</v>
      </c>
      <c r="C199" s="395">
        <v>0</v>
      </c>
      <c r="D199" s="395">
        <f t="shared" si="7"/>
        <v>0</v>
      </c>
      <c r="E199" s="834">
        <v>1</v>
      </c>
      <c r="F199" s="396">
        <v>0</v>
      </c>
      <c r="G199" s="835">
        <v>0</v>
      </c>
      <c r="H199" s="837"/>
    </row>
    <row r="200" spans="1:8" x14ac:dyDescent="0.45">
      <c r="A200" s="992"/>
      <c r="B200" s="394" t="s">
        <v>952</v>
      </c>
      <c r="C200" s="395">
        <v>498</v>
      </c>
      <c r="D200" s="395">
        <f t="shared" si="7"/>
        <v>498</v>
      </c>
      <c r="E200" s="834">
        <v>1</v>
      </c>
      <c r="F200" s="396">
        <v>476</v>
      </c>
      <c r="G200" s="835">
        <f>F200/C200</f>
        <v>0.95582329317269077</v>
      </c>
      <c r="H200" s="837"/>
    </row>
    <row r="201" spans="1:8" x14ac:dyDescent="0.45">
      <c r="A201" s="992"/>
      <c r="B201" s="394" t="s">
        <v>953</v>
      </c>
      <c r="C201" s="395">
        <v>184</v>
      </c>
      <c r="D201" s="395">
        <f t="shared" si="7"/>
        <v>184</v>
      </c>
      <c r="E201" s="834">
        <v>1</v>
      </c>
      <c r="F201" s="396">
        <v>184</v>
      </c>
      <c r="G201" s="835">
        <f>F201/C201</f>
        <v>1</v>
      </c>
      <c r="H201" s="837"/>
    </row>
    <row r="202" spans="1:8" x14ac:dyDescent="0.45">
      <c r="A202" s="993"/>
      <c r="B202" s="394" t="s">
        <v>954</v>
      </c>
      <c r="C202" s="395">
        <v>0</v>
      </c>
      <c r="D202" s="395">
        <f t="shared" si="7"/>
        <v>0</v>
      </c>
      <c r="E202" s="834">
        <v>1</v>
      </c>
      <c r="F202" s="396">
        <v>0</v>
      </c>
      <c r="G202" s="835">
        <v>0</v>
      </c>
      <c r="H202" s="837"/>
    </row>
    <row r="203" spans="1:8" ht="26.25" x14ac:dyDescent="0.45">
      <c r="A203" s="991" t="s">
        <v>790</v>
      </c>
      <c r="B203" s="391" t="s">
        <v>791</v>
      </c>
      <c r="C203" s="395">
        <v>43568</v>
      </c>
      <c r="D203" s="395">
        <f t="shared" si="7"/>
        <v>43568</v>
      </c>
      <c r="E203" s="834">
        <v>1</v>
      </c>
      <c r="F203" s="755">
        <f>F204+F205+F206+F207+F208</f>
        <v>42239</v>
      </c>
      <c r="G203" s="835">
        <f t="shared" ref="G203:G262" si="11">F203/C203</f>
        <v>0.96949596033786267</v>
      </c>
      <c r="H203" s="836">
        <f>(G203+G209)/2</f>
        <v>0.97836456683015083</v>
      </c>
    </row>
    <row r="204" spans="1:8" x14ac:dyDescent="0.45">
      <c r="A204" s="992"/>
      <c r="B204" s="394" t="s">
        <v>950</v>
      </c>
      <c r="C204" s="395">
        <v>5994</v>
      </c>
      <c r="D204" s="395">
        <f t="shared" si="7"/>
        <v>5994</v>
      </c>
      <c r="E204" s="834">
        <v>1</v>
      </c>
      <c r="F204" s="396">
        <v>8435</v>
      </c>
      <c r="G204" s="835">
        <f t="shared" si="11"/>
        <v>1.4072405739072407</v>
      </c>
      <c r="H204" s="836"/>
    </row>
    <row r="205" spans="1:8" x14ac:dyDescent="0.45">
      <c r="A205" s="992"/>
      <c r="B205" s="394" t="s">
        <v>951</v>
      </c>
      <c r="C205" s="395">
        <v>8788</v>
      </c>
      <c r="D205" s="395">
        <f t="shared" si="7"/>
        <v>8788</v>
      </c>
      <c r="E205" s="834">
        <v>1</v>
      </c>
      <c r="F205" s="396">
        <v>8460</v>
      </c>
      <c r="G205" s="835">
        <f t="shared" si="11"/>
        <v>0.96267637687756036</v>
      </c>
      <c r="H205" s="836"/>
    </row>
    <row r="206" spans="1:8" x14ac:dyDescent="0.45">
      <c r="A206" s="992"/>
      <c r="B206" s="394" t="s">
        <v>952</v>
      </c>
      <c r="C206" s="395">
        <v>10566</v>
      </c>
      <c r="D206" s="395">
        <f t="shared" si="7"/>
        <v>10566</v>
      </c>
      <c r="E206" s="834">
        <v>1</v>
      </c>
      <c r="F206" s="396">
        <v>8396</v>
      </c>
      <c r="G206" s="835">
        <f t="shared" si="11"/>
        <v>0.79462426651523754</v>
      </c>
      <c r="H206" s="836"/>
    </row>
    <row r="207" spans="1:8" x14ac:dyDescent="0.45">
      <c r="A207" s="992"/>
      <c r="B207" s="394" t="s">
        <v>953</v>
      </c>
      <c r="C207" s="395">
        <v>10206</v>
      </c>
      <c r="D207" s="395">
        <f t="shared" si="7"/>
        <v>10206</v>
      </c>
      <c r="E207" s="834">
        <v>1</v>
      </c>
      <c r="F207" s="396">
        <v>8464</v>
      </c>
      <c r="G207" s="835">
        <f t="shared" si="11"/>
        <v>0.82931608857534789</v>
      </c>
      <c r="H207" s="836"/>
    </row>
    <row r="208" spans="1:8" x14ac:dyDescent="0.45">
      <c r="A208" s="992"/>
      <c r="B208" s="394" t="s">
        <v>954</v>
      </c>
      <c r="C208" s="395">
        <v>8014</v>
      </c>
      <c r="D208" s="395">
        <f t="shared" si="7"/>
        <v>8014</v>
      </c>
      <c r="E208" s="834">
        <v>1</v>
      </c>
      <c r="F208" s="396">
        <v>8484</v>
      </c>
      <c r="G208" s="835">
        <f t="shared" si="11"/>
        <v>1.0586473671075618</v>
      </c>
      <c r="H208" s="836"/>
    </row>
    <row r="209" spans="1:8" x14ac:dyDescent="0.45">
      <c r="A209" s="992"/>
      <c r="B209" s="394" t="s">
        <v>956</v>
      </c>
      <c r="C209" s="395">
        <f>C210+C211+C212+C213+C214</f>
        <v>9791</v>
      </c>
      <c r="D209" s="395">
        <f t="shared" si="7"/>
        <v>9791</v>
      </c>
      <c r="E209" s="834">
        <v>1</v>
      </c>
      <c r="F209" s="755">
        <v>9666</v>
      </c>
      <c r="G209" s="835">
        <f t="shared" si="11"/>
        <v>0.98723317332243898</v>
      </c>
      <c r="H209" s="837"/>
    </row>
    <row r="210" spans="1:8" x14ac:dyDescent="0.45">
      <c r="A210" s="992"/>
      <c r="B210" s="394" t="s">
        <v>950</v>
      </c>
      <c r="C210" s="395">
        <v>1350</v>
      </c>
      <c r="D210" s="395">
        <f t="shared" ref="D210:D262" si="12">C210</f>
        <v>1350</v>
      </c>
      <c r="E210" s="834">
        <v>1</v>
      </c>
      <c r="F210" s="396">
        <v>1340</v>
      </c>
      <c r="G210" s="835">
        <f t="shared" si="11"/>
        <v>0.99259259259259258</v>
      </c>
      <c r="H210" s="837"/>
    </row>
    <row r="211" spans="1:8" x14ac:dyDescent="0.45">
      <c r="A211" s="992"/>
      <c r="B211" s="394" t="s">
        <v>951</v>
      </c>
      <c r="C211" s="395">
        <v>1971</v>
      </c>
      <c r="D211" s="395">
        <f t="shared" si="12"/>
        <v>1971</v>
      </c>
      <c r="E211" s="834">
        <v>1</v>
      </c>
      <c r="F211" s="396">
        <v>1956</v>
      </c>
      <c r="G211" s="835">
        <f t="shared" si="11"/>
        <v>0.99238964992389644</v>
      </c>
      <c r="H211" s="837"/>
    </row>
    <row r="212" spans="1:8" x14ac:dyDescent="0.45">
      <c r="A212" s="992"/>
      <c r="B212" s="394" t="s">
        <v>952</v>
      </c>
      <c r="C212" s="395">
        <v>2408</v>
      </c>
      <c r="D212" s="395">
        <f t="shared" si="12"/>
        <v>2408</v>
      </c>
      <c r="E212" s="834">
        <v>1</v>
      </c>
      <c r="F212" s="396">
        <v>1456</v>
      </c>
      <c r="G212" s="835">
        <f t="shared" si="11"/>
        <v>0.60465116279069764</v>
      </c>
      <c r="H212" s="837"/>
    </row>
    <row r="213" spans="1:8" x14ac:dyDescent="0.45">
      <c r="A213" s="992"/>
      <c r="B213" s="394" t="s">
        <v>953</v>
      </c>
      <c r="C213" s="395">
        <v>2291</v>
      </c>
      <c r="D213" s="395">
        <f t="shared" si="12"/>
        <v>2291</v>
      </c>
      <c r="E213" s="834">
        <v>1</v>
      </c>
      <c r="F213" s="396">
        <v>1706</v>
      </c>
      <c r="G213" s="835">
        <f t="shared" si="11"/>
        <v>0.74465298996071583</v>
      </c>
      <c r="H213" s="837"/>
    </row>
    <row r="214" spans="1:8" x14ac:dyDescent="0.45">
      <c r="A214" s="993"/>
      <c r="B214" s="394" t="s">
        <v>954</v>
      </c>
      <c r="C214" s="395">
        <v>1771</v>
      </c>
      <c r="D214" s="395">
        <f t="shared" si="12"/>
        <v>1771</v>
      </c>
      <c r="E214" s="834">
        <v>1</v>
      </c>
      <c r="F214" s="396">
        <v>1555</v>
      </c>
      <c r="G214" s="835">
        <f t="shared" si="11"/>
        <v>0.8780350084697911</v>
      </c>
      <c r="H214" s="837"/>
    </row>
    <row r="215" spans="1:8" x14ac:dyDescent="0.45">
      <c r="A215" s="991" t="s">
        <v>793</v>
      </c>
      <c r="B215" s="391" t="s">
        <v>794</v>
      </c>
      <c r="C215" s="395">
        <v>4040</v>
      </c>
      <c r="D215" s="846">
        <f>C215</f>
        <v>4040</v>
      </c>
      <c r="E215" s="834">
        <v>1</v>
      </c>
      <c r="F215" s="755">
        <v>3678</v>
      </c>
      <c r="G215" s="835">
        <f t="shared" si="11"/>
        <v>0.91039603960396043</v>
      </c>
      <c r="H215" s="836">
        <f>(G215+G221)/2</f>
        <v>0.5773102310231023</v>
      </c>
    </row>
    <row r="216" spans="1:8" x14ac:dyDescent="0.45">
      <c r="A216" s="992"/>
      <c r="B216" s="394" t="s">
        <v>950</v>
      </c>
      <c r="C216" s="395">
        <v>539</v>
      </c>
      <c r="D216" s="395">
        <v>539</v>
      </c>
      <c r="E216" s="834">
        <v>1</v>
      </c>
      <c r="F216" s="844">
        <v>525</v>
      </c>
      <c r="G216" s="835">
        <f t="shared" si="11"/>
        <v>0.97402597402597402</v>
      </c>
      <c r="H216" s="836"/>
    </row>
    <row r="217" spans="1:8" x14ac:dyDescent="0.45">
      <c r="A217" s="992"/>
      <c r="B217" s="394" t="s">
        <v>951</v>
      </c>
      <c r="C217" s="395">
        <v>719</v>
      </c>
      <c r="D217" s="395">
        <v>719</v>
      </c>
      <c r="E217" s="834">
        <v>1</v>
      </c>
      <c r="F217" s="844">
        <v>702</v>
      </c>
      <c r="G217" s="835">
        <f t="shared" si="11"/>
        <v>0.97635605006954107</v>
      </c>
      <c r="H217" s="836"/>
    </row>
    <row r="218" spans="1:8" x14ac:dyDescent="0.45">
      <c r="A218" s="992"/>
      <c r="B218" s="394" t="s">
        <v>952</v>
      </c>
      <c r="C218" s="395">
        <v>1140</v>
      </c>
      <c r="D218" s="395">
        <v>1140</v>
      </c>
      <c r="E218" s="834">
        <v>1</v>
      </c>
      <c r="F218" s="844">
        <v>1114</v>
      </c>
      <c r="G218" s="835">
        <f t="shared" si="11"/>
        <v>0.97719298245614039</v>
      </c>
      <c r="H218" s="836"/>
    </row>
    <row r="219" spans="1:8" x14ac:dyDescent="0.45">
      <c r="A219" s="992"/>
      <c r="B219" s="394" t="s">
        <v>953</v>
      </c>
      <c r="C219" s="395">
        <v>986</v>
      </c>
      <c r="D219" s="395">
        <v>986</v>
      </c>
      <c r="E219" s="834">
        <v>1</v>
      </c>
      <c r="F219" s="844">
        <v>610</v>
      </c>
      <c r="G219" s="835">
        <f t="shared" si="11"/>
        <v>0.61866125760649082</v>
      </c>
      <c r="H219" s="836"/>
    </row>
    <row r="220" spans="1:8" x14ac:dyDescent="0.45">
      <c r="A220" s="992"/>
      <c r="B220" s="394" t="s">
        <v>954</v>
      </c>
      <c r="C220" s="395">
        <v>656</v>
      </c>
      <c r="D220" s="395">
        <v>656</v>
      </c>
      <c r="E220" s="834">
        <v>1</v>
      </c>
      <c r="F220" s="844">
        <v>371</v>
      </c>
      <c r="G220" s="835">
        <f t="shared" si="11"/>
        <v>0.56554878048780488</v>
      </c>
      <c r="H220" s="836"/>
    </row>
    <row r="221" spans="1:8" ht="38.25" x14ac:dyDescent="0.45">
      <c r="A221" s="992"/>
      <c r="B221" s="394" t="s">
        <v>795</v>
      </c>
      <c r="C221" s="395">
        <f>C215*60%</f>
        <v>2424</v>
      </c>
      <c r="D221" s="395">
        <f t="shared" si="12"/>
        <v>2424</v>
      </c>
      <c r="E221" s="834">
        <v>1</v>
      </c>
      <c r="F221" s="755">
        <v>592</v>
      </c>
      <c r="G221" s="835">
        <f t="shared" si="11"/>
        <v>0.24422442244224424</v>
      </c>
      <c r="H221" s="837"/>
    </row>
    <row r="222" spans="1:8" x14ac:dyDescent="0.45">
      <c r="A222" s="992"/>
      <c r="B222" s="394" t="s">
        <v>950</v>
      </c>
      <c r="C222" s="846">
        <f t="shared" ref="C222:C226" si="13">C216*60%</f>
        <v>323.39999999999998</v>
      </c>
      <c r="D222" s="846">
        <f t="shared" si="12"/>
        <v>323.39999999999998</v>
      </c>
      <c r="E222" s="834">
        <v>1</v>
      </c>
      <c r="F222" s="844">
        <v>52</v>
      </c>
      <c r="G222" s="835">
        <f t="shared" si="11"/>
        <v>0.16079158936301793</v>
      </c>
      <c r="H222" s="837"/>
    </row>
    <row r="223" spans="1:8" x14ac:dyDescent="0.45">
      <c r="A223" s="992"/>
      <c r="B223" s="394" t="s">
        <v>951</v>
      </c>
      <c r="C223" s="846">
        <f t="shared" si="13"/>
        <v>431.4</v>
      </c>
      <c r="D223" s="846">
        <f t="shared" si="12"/>
        <v>431.4</v>
      </c>
      <c r="E223" s="834">
        <v>1</v>
      </c>
      <c r="F223" s="844">
        <v>125</v>
      </c>
      <c r="G223" s="835">
        <f t="shared" si="11"/>
        <v>0.28975428836346778</v>
      </c>
      <c r="H223" s="837"/>
    </row>
    <row r="224" spans="1:8" x14ac:dyDescent="0.45">
      <c r="A224" s="992"/>
      <c r="B224" s="394" t="s">
        <v>952</v>
      </c>
      <c r="C224" s="846">
        <f t="shared" si="13"/>
        <v>684</v>
      </c>
      <c r="D224" s="846">
        <f t="shared" si="12"/>
        <v>684</v>
      </c>
      <c r="E224" s="834">
        <v>1</v>
      </c>
      <c r="F224" s="844">
        <v>99</v>
      </c>
      <c r="G224" s="835">
        <f t="shared" si="11"/>
        <v>0.14473684210526316</v>
      </c>
      <c r="H224" s="837"/>
    </row>
    <row r="225" spans="1:8" x14ac:dyDescent="0.45">
      <c r="A225" s="992"/>
      <c r="B225" s="394" t="s">
        <v>953</v>
      </c>
      <c r="C225" s="846">
        <f t="shared" si="13"/>
        <v>591.6</v>
      </c>
      <c r="D225" s="846">
        <f t="shared" si="12"/>
        <v>591.6</v>
      </c>
      <c r="E225" s="834">
        <v>1</v>
      </c>
      <c r="F225" s="844">
        <v>15</v>
      </c>
      <c r="G225" s="835">
        <f t="shared" si="11"/>
        <v>2.5354969574036511E-2</v>
      </c>
      <c r="H225" s="837"/>
    </row>
    <row r="226" spans="1:8" x14ac:dyDescent="0.45">
      <c r="A226" s="993"/>
      <c r="B226" s="394" t="s">
        <v>954</v>
      </c>
      <c r="C226" s="846">
        <f t="shared" si="13"/>
        <v>393.59999999999997</v>
      </c>
      <c r="D226" s="846">
        <f t="shared" si="12"/>
        <v>393.59999999999997</v>
      </c>
      <c r="E226" s="834">
        <v>1</v>
      </c>
      <c r="F226" s="844">
        <v>50</v>
      </c>
      <c r="G226" s="835">
        <f t="shared" si="11"/>
        <v>0.12703252032520326</v>
      </c>
      <c r="H226" s="837"/>
    </row>
    <row r="227" spans="1:8" ht="26.25" x14ac:dyDescent="0.45">
      <c r="A227" s="991" t="s">
        <v>796</v>
      </c>
      <c r="B227" s="391" t="s">
        <v>797</v>
      </c>
      <c r="C227" s="395">
        <v>17674</v>
      </c>
      <c r="D227" s="395">
        <f t="shared" si="12"/>
        <v>17674</v>
      </c>
      <c r="E227" s="834">
        <v>1</v>
      </c>
      <c r="F227" s="847">
        <f>F228+F229+F230+F231+F232</f>
        <v>5734</v>
      </c>
      <c r="G227" s="835">
        <f t="shared" si="11"/>
        <v>0.32443136811134998</v>
      </c>
      <c r="H227" s="848">
        <f>G227</f>
        <v>0.32443136811134998</v>
      </c>
    </row>
    <row r="228" spans="1:8" x14ac:dyDescent="0.45">
      <c r="A228" s="992"/>
      <c r="B228" s="394" t="s">
        <v>950</v>
      </c>
      <c r="C228" s="395">
        <v>2479</v>
      </c>
      <c r="D228" s="395">
        <f t="shared" si="12"/>
        <v>2479</v>
      </c>
      <c r="E228" s="834">
        <v>1</v>
      </c>
      <c r="F228" s="849">
        <v>1151</v>
      </c>
      <c r="G228" s="835">
        <f t="shared" si="11"/>
        <v>0.46430012101653895</v>
      </c>
      <c r="H228" s="848"/>
    </row>
    <row r="229" spans="1:8" x14ac:dyDescent="0.45">
      <c r="A229" s="992"/>
      <c r="B229" s="394" t="s">
        <v>951</v>
      </c>
      <c r="C229" s="395">
        <v>3489</v>
      </c>
      <c r="D229" s="395">
        <f t="shared" si="12"/>
        <v>3489</v>
      </c>
      <c r="E229" s="834">
        <v>1</v>
      </c>
      <c r="F229" s="849">
        <v>1145</v>
      </c>
      <c r="G229" s="835">
        <f t="shared" si="11"/>
        <v>0.32817426196617944</v>
      </c>
      <c r="H229" s="848"/>
    </row>
    <row r="230" spans="1:8" x14ac:dyDescent="0.45">
      <c r="A230" s="992"/>
      <c r="B230" s="394" t="s">
        <v>952</v>
      </c>
      <c r="C230" s="395">
        <v>4318</v>
      </c>
      <c r="D230" s="395">
        <f t="shared" si="12"/>
        <v>4318</v>
      </c>
      <c r="E230" s="834">
        <v>1</v>
      </c>
      <c r="F230" s="849">
        <v>1148</v>
      </c>
      <c r="G230" s="835">
        <f t="shared" si="11"/>
        <v>0.26586382584529877</v>
      </c>
      <c r="H230" s="848"/>
    </row>
    <row r="231" spans="1:8" x14ac:dyDescent="0.45">
      <c r="A231" s="992"/>
      <c r="B231" s="394" t="s">
        <v>953</v>
      </c>
      <c r="C231" s="395">
        <v>4268</v>
      </c>
      <c r="D231" s="395">
        <f t="shared" si="12"/>
        <v>4268</v>
      </c>
      <c r="E231" s="834">
        <v>1</v>
      </c>
      <c r="F231" s="849">
        <v>1137</v>
      </c>
      <c r="G231" s="835">
        <f t="shared" si="11"/>
        <v>0.26640112464854732</v>
      </c>
      <c r="H231" s="848"/>
    </row>
    <row r="232" spans="1:8" x14ac:dyDescent="0.45">
      <c r="A232" s="993"/>
      <c r="B232" s="394" t="s">
        <v>954</v>
      </c>
      <c r="C232" s="395">
        <v>3367</v>
      </c>
      <c r="D232" s="395">
        <f t="shared" si="12"/>
        <v>3367</v>
      </c>
      <c r="E232" s="834">
        <v>1</v>
      </c>
      <c r="F232" s="849">
        <v>1153</v>
      </c>
      <c r="G232" s="835">
        <f t="shared" si="11"/>
        <v>0.34244134244134244</v>
      </c>
      <c r="H232" s="848"/>
    </row>
    <row r="233" spans="1:8" ht="26.25" x14ac:dyDescent="0.45">
      <c r="A233" s="991" t="s">
        <v>798</v>
      </c>
      <c r="B233" s="391" t="s">
        <v>799</v>
      </c>
      <c r="C233" s="395">
        <v>2010</v>
      </c>
      <c r="D233" s="395">
        <f t="shared" si="12"/>
        <v>2010</v>
      </c>
      <c r="E233" s="834">
        <v>1</v>
      </c>
      <c r="F233" s="847">
        <f>F234+F235+F236+F237+F238</f>
        <v>1683</v>
      </c>
      <c r="G233" s="835">
        <f t="shared" si="11"/>
        <v>0.83731343283582094</v>
      </c>
      <c r="H233" s="848">
        <f t="shared" ref="H233:H239" si="14">G233</f>
        <v>0.83731343283582094</v>
      </c>
    </row>
    <row r="234" spans="1:8" x14ac:dyDescent="0.45">
      <c r="A234" s="992"/>
      <c r="B234" s="394" t="s">
        <v>950</v>
      </c>
      <c r="C234" s="395">
        <v>277</v>
      </c>
      <c r="D234" s="395">
        <f t="shared" si="12"/>
        <v>277</v>
      </c>
      <c r="E234" s="834">
        <v>1</v>
      </c>
      <c r="F234" s="849">
        <v>337</v>
      </c>
      <c r="G234" s="835">
        <f t="shared" si="11"/>
        <v>1.2166064981949458</v>
      </c>
      <c r="H234" s="848"/>
    </row>
    <row r="235" spans="1:8" x14ac:dyDescent="0.45">
      <c r="A235" s="992"/>
      <c r="B235" s="394" t="s">
        <v>951</v>
      </c>
      <c r="C235" s="395">
        <v>398</v>
      </c>
      <c r="D235" s="395">
        <f t="shared" si="12"/>
        <v>398</v>
      </c>
      <c r="E235" s="834">
        <v>1</v>
      </c>
      <c r="F235" s="849">
        <v>334</v>
      </c>
      <c r="G235" s="835">
        <f t="shared" si="11"/>
        <v>0.83919597989949746</v>
      </c>
      <c r="H235" s="848"/>
    </row>
    <row r="236" spans="1:8" x14ac:dyDescent="0.45">
      <c r="A236" s="992"/>
      <c r="B236" s="394" t="s">
        <v>952</v>
      </c>
      <c r="C236" s="395">
        <v>490</v>
      </c>
      <c r="D236" s="395">
        <f t="shared" si="12"/>
        <v>490</v>
      </c>
      <c r="E236" s="834">
        <v>1</v>
      </c>
      <c r="F236" s="849">
        <v>344</v>
      </c>
      <c r="G236" s="835">
        <f t="shared" si="11"/>
        <v>0.70204081632653059</v>
      </c>
      <c r="H236" s="848"/>
    </row>
    <row r="237" spans="1:8" x14ac:dyDescent="0.45">
      <c r="A237" s="992"/>
      <c r="B237" s="394" t="s">
        <v>953</v>
      </c>
      <c r="C237" s="395">
        <v>472</v>
      </c>
      <c r="D237" s="395">
        <f t="shared" si="12"/>
        <v>472</v>
      </c>
      <c r="E237" s="834">
        <v>1</v>
      </c>
      <c r="F237" s="849">
        <v>331</v>
      </c>
      <c r="G237" s="835">
        <f t="shared" si="11"/>
        <v>0.70127118644067798</v>
      </c>
      <c r="H237" s="848"/>
    </row>
    <row r="238" spans="1:8" x14ac:dyDescent="0.45">
      <c r="A238" s="993"/>
      <c r="B238" s="394" t="s">
        <v>954</v>
      </c>
      <c r="C238" s="395">
        <v>373</v>
      </c>
      <c r="D238" s="395">
        <f t="shared" si="12"/>
        <v>373</v>
      </c>
      <c r="E238" s="834">
        <v>1</v>
      </c>
      <c r="F238" s="849">
        <v>337</v>
      </c>
      <c r="G238" s="835">
        <f t="shared" si="11"/>
        <v>0.90348525469168905</v>
      </c>
      <c r="H238" s="848"/>
    </row>
    <row r="239" spans="1:8" ht="26.25" x14ac:dyDescent="0.45">
      <c r="A239" s="991" t="s">
        <v>800</v>
      </c>
      <c r="B239" s="391" t="s">
        <v>801</v>
      </c>
      <c r="C239" s="395">
        <f>C240+C241+C242+C243+C244</f>
        <v>93</v>
      </c>
      <c r="D239" s="395">
        <f t="shared" si="12"/>
        <v>93</v>
      </c>
      <c r="E239" s="834">
        <v>1</v>
      </c>
      <c r="F239" s="755">
        <f>F240+F241+F242+F243+F244</f>
        <v>79</v>
      </c>
      <c r="G239" s="835">
        <f t="shared" si="11"/>
        <v>0.84946236559139787</v>
      </c>
      <c r="H239" s="848">
        <f t="shared" si="14"/>
        <v>0.84946236559139787</v>
      </c>
    </row>
    <row r="240" spans="1:8" x14ac:dyDescent="0.45">
      <c r="A240" s="992"/>
      <c r="B240" s="394" t="s">
        <v>950</v>
      </c>
      <c r="C240" s="395">
        <v>12</v>
      </c>
      <c r="D240" s="395">
        <f t="shared" si="12"/>
        <v>12</v>
      </c>
      <c r="E240" s="834">
        <v>1</v>
      </c>
      <c r="F240" s="396">
        <v>12</v>
      </c>
      <c r="G240" s="835">
        <f t="shared" si="11"/>
        <v>1</v>
      </c>
      <c r="H240" s="848"/>
    </row>
    <row r="241" spans="1:8" x14ac:dyDescent="0.45">
      <c r="A241" s="992"/>
      <c r="B241" s="394" t="s">
        <v>951</v>
      </c>
      <c r="C241" s="395">
        <v>20</v>
      </c>
      <c r="D241" s="395">
        <f t="shared" si="12"/>
        <v>20</v>
      </c>
      <c r="E241" s="834">
        <v>1</v>
      </c>
      <c r="F241" s="396">
        <v>20</v>
      </c>
      <c r="G241" s="835">
        <f t="shared" si="11"/>
        <v>1</v>
      </c>
      <c r="H241" s="848"/>
    </row>
    <row r="242" spans="1:8" x14ac:dyDescent="0.45">
      <c r="A242" s="992"/>
      <c r="B242" s="394" t="s">
        <v>952</v>
      </c>
      <c r="C242" s="395">
        <v>25</v>
      </c>
      <c r="D242" s="395">
        <f t="shared" si="12"/>
        <v>25</v>
      </c>
      <c r="E242" s="834">
        <v>1</v>
      </c>
      <c r="F242" s="396">
        <v>21</v>
      </c>
      <c r="G242" s="835">
        <f t="shared" si="11"/>
        <v>0.84</v>
      </c>
      <c r="H242" s="848"/>
    </row>
    <row r="243" spans="1:8" x14ac:dyDescent="0.45">
      <c r="A243" s="992"/>
      <c r="B243" s="394" t="s">
        <v>953</v>
      </c>
      <c r="C243" s="395">
        <v>20</v>
      </c>
      <c r="D243" s="395">
        <f t="shared" si="12"/>
        <v>20</v>
      </c>
      <c r="E243" s="834">
        <v>1</v>
      </c>
      <c r="F243" s="396">
        <v>10</v>
      </c>
      <c r="G243" s="835">
        <f t="shared" si="11"/>
        <v>0.5</v>
      </c>
      <c r="H243" s="848"/>
    </row>
    <row r="244" spans="1:8" x14ac:dyDescent="0.45">
      <c r="A244" s="993"/>
      <c r="B244" s="394" t="s">
        <v>954</v>
      </c>
      <c r="C244" s="395">
        <v>16</v>
      </c>
      <c r="D244" s="395">
        <f t="shared" si="12"/>
        <v>16</v>
      </c>
      <c r="E244" s="834">
        <v>1</v>
      </c>
      <c r="F244" s="396">
        <v>16</v>
      </c>
      <c r="G244" s="835">
        <f t="shared" si="11"/>
        <v>1</v>
      </c>
      <c r="H244" s="848"/>
    </row>
    <row r="245" spans="1:8" ht="26.25" x14ac:dyDescent="0.45">
      <c r="A245" s="991" t="s">
        <v>802</v>
      </c>
      <c r="B245" s="391" t="s">
        <v>803</v>
      </c>
      <c r="C245" s="395">
        <v>1442</v>
      </c>
      <c r="D245" s="395">
        <f t="shared" si="12"/>
        <v>1442</v>
      </c>
      <c r="E245" s="834">
        <v>1</v>
      </c>
      <c r="F245" s="755">
        <f>F246+F247+F248+F249+F250</f>
        <v>863</v>
      </c>
      <c r="G245" s="835">
        <f t="shared" si="11"/>
        <v>0.59847434119278775</v>
      </c>
      <c r="H245" s="836">
        <f>(G245+G251)/2</f>
        <v>0.60638002773925104</v>
      </c>
    </row>
    <row r="246" spans="1:8" x14ac:dyDescent="0.45">
      <c r="A246" s="992"/>
      <c r="B246" s="394" t="s">
        <v>950</v>
      </c>
      <c r="C246" s="395">
        <v>196</v>
      </c>
      <c r="D246" s="395">
        <f t="shared" si="12"/>
        <v>196</v>
      </c>
      <c r="E246" s="834">
        <v>1</v>
      </c>
      <c r="F246" s="396">
        <v>96</v>
      </c>
      <c r="G246" s="835">
        <f t="shared" si="11"/>
        <v>0.48979591836734693</v>
      </c>
      <c r="H246" s="836"/>
    </row>
    <row r="247" spans="1:8" x14ac:dyDescent="0.45">
      <c r="A247" s="992"/>
      <c r="B247" s="394" t="s">
        <v>951</v>
      </c>
      <c r="C247" s="395">
        <v>286</v>
      </c>
      <c r="D247" s="395">
        <f t="shared" si="12"/>
        <v>286</v>
      </c>
      <c r="E247" s="834">
        <v>1</v>
      </c>
      <c r="F247" s="396">
        <v>116</v>
      </c>
      <c r="G247" s="835">
        <f t="shared" si="11"/>
        <v>0.40559440559440557</v>
      </c>
      <c r="H247" s="836"/>
    </row>
    <row r="248" spans="1:8" x14ac:dyDescent="0.45">
      <c r="A248" s="992"/>
      <c r="B248" s="394" t="s">
        <v>952</v>
      </c>
      <c r="C248" s="395">
        <v>350</v>
      </c>
      <c r="D248" s="395">
        <f t="shared" si="12"/>
        <v>350</v>
      </c>
      <c r="E248" s="834">
        <v>1</v>
      </c>
      <c r="F248" s="396">
        <v>210</v>
      </c>
      <c r="G248" s="835">
        <f t="shared" si="11"/>
        <v>0.6</v>
      </c>
      <c r="H248" s="836"/>
    </row>
    <row r="249" spans="1:8" x14ac:dyDescent="0.45">
      <c r="A249" s="992"/>
      <c r="B249" s="394" t="s">
        <v>953</v>
      </c>
      <c r="C249" s="395">
        <v>332</v>
      </c>
      <c r="D249" s="395">
        <f t="shared" si="12"/>
        <v>332</v>
      </c>
      <c r="E249" s="834">
        <v>1</v>
      </c>
      <c r="F249" s="396">
        <v>152</v>
      </c>
      <c r="G249" s="835">
        <f t="shared" si="11"/>
        <v>0.45783132530120479</v>
      </c>
      <c r="H249" s="836"/>
    </row>
    <row r="250" spans="1:8" x14ac:dyDescent="0.45">
      <c r="A250" s="992"/>
      <c r="B250" s="394" t="s">
        <v>954</v>
      </c>
      <c r="C250" s="395">
        <v>257</v>
      </c>
      <c r="D250" s="395">
        <f t="shared" si="12"/>
        <v>257</v>
      </c>
      <c r="E250" s="834">
        <v>1</v>
      </c>
      <c r="F250" s="396">
        <v>289</v>
      </c>
      <c r="G250" s="835">
        <f t="shared" si="11"/>
        <v>1.1245136186770428</v>
      </c>
      <c r="H250" s="836"/>
    </row>
    <row r="251" spans="1:8" ht="24" customHeight="1" x14ac:dyDescent="0.45">
      <c r="A251" s="992"/>
      <c r="B251" s="394" t="s">
        <v>804</v>
      </c>
      <c r="C251" s="395">
        <v>140</v>
      </c>
      <c r="D251" s="395">
        <f t="shared" si="12"/>
        <v>140</v>
      </c>
      <c r="E251" s="834">
        <v>1</v>
      </c>
      <c r="F251" s="755">
        <f>F252+F253+F254+F255+F256</f>
        <v>86</v>
      </c>
      <c r="G251" s="835">
        <f t="shared" si="11"/>
        <v>0.61428571428571432</v>
      </c>
      <c r="H251" s="837"/>
    </row>
    <row r="252" spans="1:8" ht="15.5" customHeight="1" x14ac:dyDescent="0.45">
      <c r="A252" s="992"/>
      <c r="B252" s="394" t="s">
        <v>950</v>
      </c>
      <c r="C252" s="395">
        <v>13</v>
      </c>
      <c r="D252" s="395">
        <f t="shared" si="12"/>
        <v>13</v>
      </c>
      <c r="E252" s="834">
        <v>1</v>
      </c>
      <c r="F252" s="396">
        <v>25</v>
      </c>
      <c r="G252" s="835">
        <f t="shared" si="11"/>
        <v>1.9230769230769231</v>
      </c>
      <c r="H252" s="837"/>
    </row>
    <row r="253" spans="1:8" ht="15.5" customHeight="1" x14ac:dyDescent="0.45">
      <c r="A253" s="992"/>
      <c r="B253" s="394" t="s">
        <v>951</v>
      </c>
      <c r="C253" s="395">
        <v>25</v>
      </c>
      <c r="D253" s="395">
        <f t="shared" si="12"/>
        <v>25</v>
      </c>
      <c r="E253" s="834">
        <v>1</v>
      </c>
      <c r="F253" s="396">
        <v>12</v>
      </c>
      <c r="G253" s="835">
        <f t="shared" si="11"/>
        <v>0.48</v>
      </c>
      <c r="H253" s="837"/>
    </row>
    <row r="254" spans="1:8" ht="15.5" customHeight="1" x14ac:dyDescent="0.45">
      <c r="A254" s="992"/>
      <c r="B254" s="394" t="s">
        <v>952</v>
      </c>
      <c r="C254" s="395">
        <v>35</v>
      </c>
      <c r="D254" s="395">
        <f t="shared" si="12"/>
        <v>35</v>
      </c>
      <c r="E254" s="834">
        <v>1</v>
      </c>
      <c r="F254" s="396">
        <v>14</v>
      </c>
      <c r="G254" s="835">
        <f t="shared" si="11"/>
        <v>0.4</v>
      </c>
      <c r="H254" s="837"/>
    </row>
    <row r="255" spans="1:8" ht="15.5" customHeight="1" x14ac:dyDescent="0.45">
      <c r="A255" s="992"/>
      <c r="B255" s="394" t="s">
        <v>953</v>
      </c>
      <c r="C255" s="395">
        <v>33</v>
      </c>
      <c r="D255" s="395">
        <f t="shared" si="12"/>
        <v>33</v>
      </c>
      <c r="E255" s="834">
        <v>1</v>
      </c>
      <c r="F255" s="396">
        <v>20</v>
      </c>
      <c r="G255" s="835">
        <f t="shared" si="11"/>
        <v>0.60606060606060608</v>
      </c>
      <c r="H255" s="837"/>
    </row>
    <row r="256" spans="1:8" ht="15.5" customHeight="1" x14ac:dyDescent="0.45">
      <c r="A256" s="993"/>
      <c r="B256" s="394" t="s">
        <v>954</v>
      </c>
      <c r="C256" s="395">
        <v>25</v>
      </c>
      <c r="D256" s="395">
        <f t="shared" si="12"/>
        <v>25</v>
      </c>
      <c r="E256" s="834">
        <v>1</v>
      </c>
      <c r="F256" s="396">
        <v>15</v>
      </c>
      <c r="G256" s="835">
        <f t="shared" si="11"/>
        <v>0.6</v>
      </c>
      <c r="H256" s="837"/>
    </row>
    <row r="257" spans="1:8" ht="48.5" customHeight="1" x14ac:dyDescent="0.45">
      <c r="A257" s="991" t="s">
        <v>805</v>
      </c>
      <c r="B257" s="391" t="s">
        <v>806</v>
      </c>
      <c r="C257" s="395">
        <v>2000</v>
      </c>
      <c r="D257" s="395">
        <f t="shared" si="12"/>
        <v>2000</v>
      </c>
      <c r="E257" s="834">
        <v>1</v>
      </c>
      <c r="F257" s="755">
        <v>1350</v>
      </c>
      <c r="G257" s="835">
        <f t="shared" si="11"/>
        <v>0.67500000000000004</v>
      </c>
      <c r="H257" s="850">
        <f>G257</f>
        <v>0.67500000000000004</v>
      </c>
    </row>
    <row r="258" spans="1:8" ht="17.55" customHeight="1" x14ac:dyDescent="0.45">
      <c r="A258" s="992"/>
      <c r="B258" s="394" t="s">
        <v>950</v>
      </c>
      <c r="C258" s="851">
        <v>338</v>
      </c>
      <c r="D258" s="395">
        <f t="shared" si="12"/>
        <v>338</v>
      </c>
      <c r="E258" s="834">
        <v>1</v>
      </c>
      <c r="F258" s="852">
        <v>409</v>
      </c>
      <c r="G258" s="835">
        <f t="shared" si="11"/>
        <v>1.2100591715976332</v>
      </c>
      <c r="H258" s="853"/>
    </row>
    <row r="259" spans="1:8" x14ac:dyDescent="0.45">
      <c r="A259" s="992"/>
      <c r="B259" s="394" t="s">
        <v>951</v>
      </c>
      <c r="C259" s="851">
        <v>386</v>
      </c>
      <c r="D259" s="395">
        <f t="shared" si="12"/>
        <v>386</v>
      </c>
      <c r="E259" s="834">
        <v>1</v>
      </c>
      <c r="F259" s="852">
        <v>717</v>
      </c>
      <c r="G259" s="835">
        <f t="shared" si="11"/>
        <v>1.8575129533678756</v>
      </c>
      <c r="H259" s="853"/>
    </row>
    <row r="260" spans="1:8" x14ac:dyDescent="0.45">
      <c r="A260" s="992"/>
      <c r="B260" s="394" t="s">
        <v>952</v>
      </c>
      <c r="C260" s="851">
        <v>450</v>
      </c>
      <c r="D260" s="395">
        <f t="shared" si="12"/>
        <v>450</v>
      </c>
      <c r="E260" s="834">
        <v>1</v>
      </c>
      <c r="F260" s="852">
        <v>311</v>
      </c>
      <c r="G260" s="835">
        <f t="shared" si="11"/>
        <v>0.69111111111111112</v>
      </c>
      <c r="H260" s="853"/>
    </row>
    <row r="261" spans="1:8" x14ac:dyDescent="0.45">
      <c r="A261" s="992"/>
      <c r="B261" s="394" t="s">
        <v>953</v>
      </c>
      <c r="C261" s="851">
        <v>450</v>
      </c>
      <c r="D261" s="395">
        <f t="shared" si="12"/>
        <v>450</v>
      </c>
      <c r="E261" s="834">
        <v>1</v>
      </c>
      <c r="F261" s="852">
        <v>226</v>
      </c>
      <c r="G261" s="835">
        <f t="shared" si="11"/>
        <v>0.50222222222222224</v>
      </c>
      <c r="H261" s="853"/>
    </row>
    <row r="262" spans="1:8" x14ac:dyDescent="0.45">
      <c r="A262" s="993"/>
      <c r="B262" s="394" t="s">
        <v>954</v>
      </c>
      <c r="C262" s="851">
        <v>376</v>
      </c>
      <c r="D262" s="395">
        <f t="shared" si="12"/>
        <v>376</v>
      </c>
      <c r="E262" s="834">
        <v>1</v>
      </c>
      <c r="F262" s="852">
        <v>332</v>
      </c>
      <c r="G262" s="835">
        <f t="shared" si="11"/>
        <v>0.88297872340425532</v>
      </c>
      <c r="H262" s="853"/>
    </row>
    <row r="263" spans="1:8" x14ac:dyDescent="0.45">
      <c r="E263" s="854"/>
    </row>
  </sheetData>
  <mergeCells count="17">
    <mergeCell ref="A215:A226"/>
    <mergeCell ref="A1:H1"/>
    <mergeCell ref="A2:H2"/>
    <mergeCell ref="A3:B4"/>
    <mergeCell ref="C3:E3"/>
    <mergeCell ref="F3:H3"/>
    <mergeCell ref="A5:A52"/>
    <mergeCell ref="A53:A88"/>
    <mergeCell ref="A89:A118"/>
    <mergeCell ref="A119:A172"/>
    <mergeCell ref="A173:A202"/>
    <mergeCell ref="A203:A214"/>
    <mergeCell ref="A227:A232"/>
    <mergeCell ref="A233:A238"/>
    <mergeCell ref="A239:A244"/>
    <mergeCell ref="A245:A256"/>
    <mergeCell ref="A257:A26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451"/>
  <sheetViews>
    <sheetView topLeftCell="A16" zoomScale="77" zoomScaleNormal="100" workbookViewId="0">
      <selection activeCell="N20" sqref="N20"/>
    </sheetView>
  </sheetViews>
  <sheetFormatPr defaultColWidth="9.06640625" defaultRowHeight="11.25" x14ac:dyDescent="0.3"/>
  <cols>
    <col min="1" max="1" width="3.33203125" style="92" customWidth="1"/>
    <col min="2" max="2" width="3.06640625" style="94" customWidth="1"/>
    <col min="3" max="3" width="24.796875" style="92" customWidth="1"/>
    <col min="4" max="4" width="32.59765625" style="93" customWidth="1"/>
    <col min="5" max="5" width="17.59765625" style="92" customWidth="1"/>
    <col min="6" max="6" width="16.59765625" style="92" customWidth="1"/>
    <col min="7" max="7" width="11.59765625" style="96" bestFit="1" customWidth="1"/>
    <col min="8" max="8" width="8.33203125" style="96" bestFit="1" customWidth="1"/>
    <col min="9" max="9" width="11.796875" style="96" customWidth="1"/>
    <col min="10" max="10" width="7.265625" style="96" customWidth="1"/>
    <col min="11" max="11" width="9" style="127" customWidth="1"/>
    <col min="12" max="12" width="8.06640625" style="96" customWidth="1"/>
    <col min="13" max="13" width="11.33203125" style="92" customWidth="1"/>
    <col min="14" max="16384" width="9.06640625" style="92"/>
  </cols>
  <sheetData>
    <row r="1" spans="1:44" ht="24.75" customHeight="1" x14ac:dyDescent="0.3">
      <c r="A1" s="879" t="s">
        <v>939</v>
      </c>
      <c r="B1" s="879"/>
      <c r="C1" s="879"/>
      <c r="D1" s="879"/>
      <c r="E1" s="879"/>
      <c r="F1" s="879"/>
      <c r="G1" s="879"/>
      <c r="H1" s="879"/>
      <c r="I1" s="879"/>
      <c r="J1" s="879"/>
      <c r="K1" s="879"/>
      <c r="L1" s="879"/>
      <c r="M1" s="879"/>
    </row>
    <row r="2" spans="1:44" x14ac:dyDescent="0.3">
      <c r="A2" s="120"/>
      <c r="B2" s="122"/>
      <c r="C2" s="120"/>
      <c r="D2" s="121"/>
      <c r="E2" s="120"/>
      <c r="F2" s="120"/>
      <c r="G2" s="120"/>
      <c r="H2" s="120"/>
      <c r="I2" s="120"/>
      <c r="J2" s="120"/>
      <c r="K2" s="125"/>
      <c r="L2" s="120"/>
      <c r="M2" s="119"/>
    </row>
    <row r="3" spans="1:44" ht="50.25" customHeight="1" x14ac:dyDescent="0.3">
      <c r="A3" s="880" t="s">
        <v>290</v>
      </c>
      <c r="B3" s="881" t="s">
        <v>201</v>
      </c>
      <c r="C3" s="882"/>
      <c r="D3" s="885" t="s">
        <v>291</v>
      </c>
      <c r="E3" s="887" t="s">
        <v>292</v>
      </c>
      <c r="F3" s="888"/>
      <c r="G3" s="880" t="s">
        <v>293</v>
      </c>
      <c r="H3" s="880" t="s">
        <v>294</v>
      </c>
      <c r="I3" s="887" t="s">
        <v>206</v>
      </c>
      <c r="J3" s="889"/>
      <c r="K3" s="126" t="s">
        <v>207</v>
      </c>
      <c r="L3" s="890" t="s">
        <v>208</v>
      </c>
      <c r="M3" s="890"/>
    </row>
    <row r="4" spans="1:44" ht="35.25" customHeight="1" x14ac:dyDescent="0.3">
      <c r="A4" s="880"/>
      <c r="B4" s="883"/>
      <c r="C4" s="884"/>
      <c r="D4" s="886"/>
      <c r="E4" s="118" t="s">
        <v>295</v>
      </c>
      <c r="F4" s="118" t="s">
        <v>296</v>
      </c>
      <c r="G4" s="880"/>
      <c r="H4" s="880"/>
      <c r="I4" s="116" t="s">
        <v>209</v>
      </c>
      <c r="J4" s="116" t="s">
        <v>210</v>
      </c>
      <c r="K4" s="126" t="s">
        <v>209</v>
      </c>
      <c r="L4" s="117" t="s">
        <v>297</v>
      </c>
      <c r="M4" s="146" t="s">
        <v>298</v>
      </c>
    </row>
    <row r="5" spans="1:44" s="94" customFormat="1" ht="27.75" customHeight="1" x14ac:dyDescent="0.45">
      <c r="A5" s="112">
        <v>1</v>
      </c>
      <c r="B5" s="877">
        <v>2</v>
      </c>
      <c r="C5" s="878"/>
      <c r="D5" s="115">
        <v>3</v>
      </c>
      <c r="E5" s="114">
        <v>4</v>
      </c>
      <c r="F5" s="114">
        <v>5</v>
      </c>
      <c r="G5" s="112">
        <v>6</v>
      </c>
      <c r="H5" s="112">
        <v>7</v>
      </c>
      <c r="I5" s="112">
        <v>8</v>
      </c>
      <c r="J5" s="112">
        <v>9</v>
      </c>
      <c r="K5" s="126">
        <v>10</v>
      </c>
      <c r="L5" s="113" t="s">
        <v>485</v>
      </c>
      <c r="M5" s="112">
        <v>12</v>
      </c>
    </row>
    <row r="6" spans="1:44" s="135" customFormat="1" x14ac:dyDescent="0.45">
      <c r="A6" s="894" t="s">
        <v>441</v>
      </c>
      <c r="B6" s="895"/>
      <c r="C6" s="895"/>
      <c r="D6" s="895"/>
      <c r="E6" s="895"/>
      <c r="F6" s="895"/>
      <c r="G6" s="895"/>
      <c r="H6" s="895"/>
      <c r="I6" s="895"/>
      <c r="J6" s="895"/>
      <c r="K6" s="895"/>
      <c r="L6" s="895"/>
      <c r="M6" s="895"/>
      <c r="N6" s="137"/>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row>
    <row r="7" spans="1:44" s="134" customFormat="1" x14ac:dyDescent="0.45">
      <c r="A7" s="105">
        <v>1</v>
      </c>
      <c r="B7" s="896" t="s">
        <v>442</v>
      </c>
      <c r="C7" s="897"/>
      <c r="D7" s="105"/>
      <c r="E7" s="105"/>
      <c r="F7" s="138"/>
      <c r="G7" s="105"/>
      <c r="H7" s="105"/>
      <c r="I7" s="105"/>
      <c r="J7" s="105"/>
      <c r="K7" s="139"/>
      <c r="L7" s="105"/>
      <c r="M7" s="516">
        <f>SUM(L8:L15)/7</f>
        <v>0.90261127751689529</v>
      </c>
      <c r="N7" s="137"/>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row>
    <row r="8" spans="1:44" s="132" customFormat="1" ht="33.75" x14ac:dyDescent="0.45">
      <c r="A8" s="129"/>
      <c r="B8" s="104">
        <v>1</v>
      </c>
      <c r="C8" s="103" t="s">
        <v>443</v>
      </c>
      <c r="D8" s="107" t="s">
        <v>444</v>
      </c>
      <c r="E8" s="107" t="s">
        <v>445</v>
      </c>
      <c r="F8" s="107" t="s">
        <v>446</v>
      </c>
      <c r="G8" s="104" t="s">
        <v>447</v>
      </c>
      <c r="H8" s="659">
        <v>30662</v>
      </c>
      <c r="I8" s="756">
        <f>H8*J8</f>
        <v>24529.600000000002</v>
      </c>
      <c r="J8" s="757">
        <v>0.8</v>
      </c>
      <c r="K8" s="758">
        <v>30089</v>
      </c>
      <c r="L8" s="759">
        <f>K8/I8</f>
        <v>1.226640467027591</v>
      </c>
      <c r="M8" s="760"/>
      <c r="N8" s="768"/>
      <c r="O8" s="768"/>
      <c r="P8" s="130"/>
      <c r="Q8" s="130"/>
      <c r="R8" s="130"/>
      <c r="S8" s="130"/>
      <c r="T8" s="130"/>
      <c r="U8" s="130"/>
      <c r="V8" s="130"/>
      <c r="W8" s="130"/>
      <c r="X8" s="130"/>
      <c r="Y8" s="130"/>
      <c r="Z8" s="130"/>
      <c r="AA8" s="130"/>
      <c r="AB8" s="130"/>
      <c r="AC8" s="128"/>
      <c r="AD8" s="128"/>
      <c r="AE8" s="128"/>
      <c r="AF8" s="128"/>
      <c r="AG8" s="128"/>
      <c r="AH8" s="128"/>
      <c r="AI8" s="128"/>
      <c r="AJ8" s="128"/>
      <c r="AK8" s="128"/>
      <c r="AL8" s="128"/>
      <c r="AM8" s="128"/>
      <c r="AN8" s="128"/>
      <c r="AO8" s="128"/>
      <c r="AP8" s="131"/>
    </row>
    <row r="9" spans="1:44" s="132" customFormat="1" ht="22.5" x14ac:dyDescent="0.45">
      <c r="A9" s="129"/>
      <c r="B9" s="104">
        <v>2</v>
      </c>
      <c r="C9" s="103" t="s">
        <v>448</v>
      </c>
      <c r="D9" s="111" t="s">
        <v>449</v>
      </c>
      <c r="E9" s="106" t="s">
        <v>450</v>
      </c>
      <c r="F9" s="106" t="s">
        <v>451</v>
      </c>
      <c r="G9" s="102" t="s">
        <v>452</v>
      </c>
      <c r="H9" s="660">
        <v>4784</v>
      </c>
      <c r="I9" s="761">
        <f>H9*J9</f>
        <v>4066.4</v>
      </c>
      <c r="J9" s="661">
        <v>0.85</v>
      </c>
      <c r="K9" s="662">
        <v>4742</v>
      </c>
      <c r="L9" s="762">
        <f>K9/I9</f>
        <v>1.1661420421011213</v>
      </c>
      <c r="M9" s="760"/>
      <c r="N9" s="768"/>
      <c r="O9" s="768"/>
      <c r="P9" s="130"/>
      <c r="Q9" s="130"/>
      <c r="R9" s="130"/>
      <c r="S9" s="130"/>
      <c r="T9" s="130"/>
      <c r="U9" s="130"/>
      <c r="V9" s="130"/>
      <c r="W9" s="130"/>
      <c r="X9" s="130"/>
      <c r="Y9" s="130"/>
      <c r="Z9" s="130"/>
      <c r="AA9" s="130"/>
      <c r="AB9" s="130"/>
      <c r="AC9" s="128"/>
      <c r="AD9" s="128"/>
      <c r="AE9" s="128"/>
      <c r="AF9" s="128"/>
      <c r="AG9" s="128"/>
      <c r="AH9" s="128"/>
      <c r="AI9" s="128"/>
      <c r="AJ9" s="128"/>
      <c r="AK9" s="128"/>
      <c r="AL9" s="128"/>
      <c r="AM9" s="128"/>
      <c r="AN9" s="128"/>
      <c r="AO9" s="128"/>
      <c r="AP9" s="131"/>
    </row>
    <row r="10" spans="1:44" s="132" customFormat="1" ht="67.5" x14ac:dyDescent="0.45">
      <c r="A10" s="129"/>
      <c r="B10" s="104">
        <v>3</v>
      </c>
      <c r="C10" s="107" t="s">
        <v>453</v>
      </c>
      <c r="D10" s="107" t="s">
        <v>454</v>
      </c>
      <c r="E10" s="107" t="s">
        <v>455</v>
      </c>
      <c r="F10" s="107" t="s">
        <v>456</v>
      </c>
      <c r="G10" s="104" t="s">
        <v>216</v>
      </c>
      <c r="H10" s="109">
        <v>3</v>
      </c>
      <c r="I10" s="763">
        <f>H10*J10</f>
        <v>3</v>
      </c>
      <c r="J10" s="108">
        <v>1</v>
      </c>
      <c r="K10" s="401">
        <v>3</v>
      </c>
      <c r="L10" s="764">
        <f>K10/I10</f>
        <v>1</v>
      </c>
      <c r="M10" s="760"/>
      <c r="N10" s="768"/>
      <c r="O10" s="768"/>
      <c r="P10" s="130"/>
      <c r="Q10" s="130"/>
      <c r="R10" s="130"/>
      <c r="S10" s="130"/>
      <c r="T10" s="130"/>
      <c r="U10" s="130"/>
      <c r="V10" s="130"/>
      <c r="W10" s="130"/>
      <c r="X10" s="130"/>
      <c r="Y10" s="130"/>
      <c r="Z10" s="130"/>
      <c r="AA10" s="130"/>
      <c r="AB10" s="130"/>
      <c r="AC10" s="128"/>
      <c r="AD10" s="128"/>
      <c r="AE10" s="128"/>
      <c r="AF10" s="128"/>
      <c r="AG10" s="128"/>
      <c r="AH10" s="128"/>
      <c r="AI10" s="128"/>
      <c r="AJ10" s="128"/>
      <c r="AK10" s="128"/>
      <c r="AL10" s="128"/>
      <c r="AM10" s="128"/>
      <c r="AN10" s="128"/>
      <c r="AO10" s="128"/>
      <c r="AP10" s="131"/>
    </row>
    <row r="11" spans="1:44" s="132" customFormat="1" ht="67.5" x14ac:dyDescent="0.45">
      <c r="A11" s="129"/>
      <c r="B11" s="104">
        <v>4</v>
      </c>
      <c r="C11" s="107" t="s">
        <v>457</v>
      </c>
      <c r="D11" s="107" t="s">
        <v>458</v>
      </c>
      <c r="E11" s="107" t="s">
        <v>459</v>
      </c>
      <c r="F11" s="107" t="s">
        <v>460</v>
      </c>
      <c r="G11" s="104" t="s">
        <v>216</v>
      </c>
      <c r="H11" s="109">
        <v>204</v>
      </c>
      <c r="I11" s="763">
        <f>H11*J11</f>
        <v>204</v>
      </c>
      <c r="J11" s="108">
        <v>1</v>
      </c>
      <c r="K11" s="401">
        <v>204</v>
      </c>
      <c r="L11" s="764">
        <f>K11/I11</f>
        <v>1</v>
      </c>
      <c r="M11" s="760"/>
      <c r="N11" s="768"/>
      <c r="O11" s="768"/>
      <c r="P11" s="130"/>
      <c r="Q11" s="130"/>
      <c r="R11" s="130"/>
      <c r="S11" s="130"/>
      <c r="T11" s="130"/>
      <c r="U11" s="130"/>
      <c r="V11" s="130"/>
      <c r="W11" s="130"/>
      <c r="X11" s="130"/>
      <c r="Y11" s="130"/>
      <c r="Z11" s="130"/>
      <c r="AA11" s="130"/>
      <c r="AB11" s="130"/>
      <c r="AC11" s="128"/>
      <c r="AD11" s="128"/>
      <c r="AE11" s="128"/>
      <c r="AF11" s="128"/>
      <c r="AG11" s="128"/>
      <c r="AH11" s="128"/>
      <c r="AI11" s="128"/>
      <c r="AJ11" s="128"/>
      <c r="AK11" s="128"/>
      <c r="AL11" s="128"/>
      <c r="AM11" s="128"/>
      <c r="AN11" s="128"/>
      <c r="AO11" s="128"/>
      <c r="AP11" s="131"/>
    </row>
    <row r="12" spans="1:44" s="128" customFormat="1" ht="12.75" x14ac:dyDescent="0.45">
      <c r="A12" s="124"/>
      <c r="B12" s="123">
        <v>5</v>
      </c>
      <c r="C12" s="262" t="s">
        <v>536</v>
      </c>
      <c r="D12" s="106"/>
      <c r="E12" s="106"/>
      <c r="F12" s="106"/>
      <c r="G12" s="123"/>
      <c r="H12" s="513"/>
      <c r="I12" s="136"/>
      <c r="J12" s="514"/>
      <c r="K12" s="402"/>
      <c r="L12" s="512"/>
      <c r="M12" s="760"/>
      <c r="N12" s="768"/>
      <c r="O12" s="768"/>
      <c r="P12" s="130"/>
      <c r="Q12" s="130"/>
      <c r="R12" s="130"/>
      <c r="S12" s="130"/>
      <c r="T12" s="130"/>
      <c r="U12" s="130"/>
      <c r="V12" s="130"/>
      <c r="W12" s="130"/>
      <c r="X12" s="130"/>
      <c r="Y12" s="130"/>
      <c r="Z12" s="130"/>
      <c r="AA12" s="130"/>
      <c r="AB12" s="130"/>
    </row>
    <row r="13" spans="1:44" s="128" customFormat="1" ht="155.25" customHeight="1" x14ac:dyDescent="0.45">
      <c r="A13" s="133"/>
      <c r="B13" s="104"/>
      <c r="C13" s="154" t="s">
        <v>537</v>
      </c>
      <c r="D13" s="196" t="s">
        <v>583</v>
      </c>
      <c r="E13" s="110" t="s">
        <v>582</v>
      </c>
      <c r="F13" s="110" t="s">
        <v>581</v>
      </c>
      <c r="G13" s="109" t="s">
        <v>580</v>
      </c>
      <c r="H13" s="663">
        <v>23266</v>
      </c>
      <c r="I13" s="136">
        <f>H13*J13</f>
        <v>3489.9</v>
      </c>
      <c r="J13" s="108">
        <v>0.15</v>
      </c>
      <c r="K13" s="664">
        <v>2146</v>
      </c>
      <c r="L13" s="512">
        <f>K13/I13</f>
        <v>0.61491733287486749</v>
      </c>
      <c r="M13" s="760"/>
      <c r="N13" s="769">
        <f>K13/H13</f>
        <v>9.2237599931230124E-2</v>
      </c>
      <c r="O13" s="768"/>
      <c r="P13" s="130"/>
      <c r="Q13" s="130"/>
      <c r="R13" s="130"/>
      <c r="S13" s="130"/>
      <c r="T13" s="130"/>
      <c r="U13" s="130"/>
      <c r="V13" s="130"/>
      <c r="W13" s="130"/>
      <c r="X13" s="130"/>
      <c r="Y13" s="130"/>
      <c r="Z13" s="130"/>
      <c r="AA13" s="130"/>
      <c r="AB13" s="130"/>
    </row>
    <row r="14" spans="1:44" s="128" customFormat="1" ht="67.5" x14ac:dyDescent="0.45">
      <c r="A14" s="133"/>
      <c r="B14" s="104"/>
      <c r="C14" s="154" t="s">
        <v>538</v>
      </c>
      <c r="D14" s="197" t="s">
        <v>708</v>
      </c>
      <c r="E14" s="110" t="s">
        <v>707</v>
      </c>
      <c r="F14" s="110" t="s">
        <v>586</v>
      </c>
      <c r="G14" s="109" t="s">
        <v>584</v>
      </c>
      <c r="H14" s="109">
        <v>5586</v>
      </c>
      <c r="I14" s="136">
        <f>H14*J14</f>
        <v>111.72</v>
      </c>
      <c r="J14" s="108">
        <v>0.02</v>
      </c>
      <c r="K14" s="403">
        <v>6</v>
      </c>
      <c r="L14" s="515">
        <v>1</v>
      </c>
      <c r="M14" s="760"/>
      <c r="N14" s="770">
        <f>K14/H14</f>
        <v>1.0741138560687433E-3</v>
      </c>
      <c r="O14" s="768"/>
      <c r="P14" s="130"/>
      <c r="Q14" s="130"/>
      <c r="R14" s="130"/>
      <c r="S14" s="130"/>
      <c r="T14" s="130"/>
      <c r="U14" s="130"/>
      <c r="V14" s="130"/>
      <c r="W14" s="130"/>
      <c r="X14" s="130"/>
      <c r="Y14" s="130"/>
      <c r="Z14" s="130"/>
      <c r="AA14" s="130"/>
      <c r="AB14" s="130"/>
    </row>
    <row r="15" spans="1:44" s="128" customFormat="1" ht="67.5" x14ac:dyDescent="0.45">
      <c r="A15" s="133"/>
      <c r="B15" s="104"/>
      <c r="C15" s="154" t="s">
        <v>539</v>
      </c>
      <c r="D15" s="197" t="s">
        <v>588</v>
      </c>
      <c r="E15" s="110" t="s">
        <v>585</v>
      </c>
      <c r="F15" s="110" t="s">
        <v>587</v>
      </c>
      <c r="G15" s="109" t="s">
        <v>580</v>
      </c>
      <c r="H15" s="109">
        <v>3091</v>
      </c>
      <c r="I15" s="136">
        <f>H15*J15</f>
        <v>154.55000000000001</v>
      </c>
      <c r="J15" s="108">
        <v>0.05</v>
      </c>
      <c r="K15" s="403">
        <f>32+16</f>
        <v>48</v>
      </c>
      <c r="L15" s="512">
        <f>K15/I15</f>
        <v>0.3105791006146878</v>
      </c>
      <c r="M15" s="760"/>
      <c r="N15" s="770">
        <f>K15/H15</f>
        <v>1.552895503073439E-2</v>
      </c>
      <c r="O15" s="768">
        <f>O16+O17</f>
        <v>3091</v>
      </c>
      <c r="P15" s="130"/>
      <c r="Q15" s="130"/>
      <c r="R15" s="130"/>
      <c r="S15" s="130"/>
      <c r="T15" s="130"/>
      <c r="U15" s="130"/>
      <c r="V15" s="130"/>
      <c r="W15" s="130"/>
      <c r="X15" s="130"/>
      <c r="Y15" s="130"/>
      <c r="Z15" s="130"/>
      <c r="AA15" s="130"/>
      <c r="AB15" s="130"/>
    </row>
    <row r="16" spans="1:44" s="128" customFormat="1" ht="12.75" x14ac:dyDescent="0.45">
      <c r="A16" s="129"/>
      <c r="B16" s="104"/>
      <c r="C16" s="154"/>
      <c r="D16" s="197"/>
      <c r="E16" s="110" t="s">
        <v>923</v>
      </c>
      <c r="F16" s="110"/>
      <c r="G16" s="109"/>
      <c r="H16" s="660">
        <f>O16*5%</f>
        <v>37.65</v>
      </c>
      <c r="I16" s="761">
        <f t="shared" ref="I16:I17" si="0">H16*J16</f>
        <v>37.65</v>
      </c>
      <c r="J16" s="661">
        <v>1</v>
      </c>
      <c r="K16" s="765">
        <v>32</v>
      </c>
      <c r="L16" s="766">
        <f>K16/I16</f>
        <v>0.84993359893758302</v>
      </c>
      <c r="M16" s="767"/>
      <c r="N16" s="771">
        <f>K16/O16</f>
        <v>4.2496679946879147E-2</v>
      </c>
      <c r="O16" s="772">
        <v>753</v>
      </c>
      <c r="P16" s="130"/>
      <c r="Q16" s="130"/>
      <c r="R16" s="130"/>
      <c r="S16" s="130"/>
      <c r="T16" s="130"/>
      <c r="U16" s="130"/>
      <c r="V16" s="130"/>
      <c r="W16" s="130"/>
      <c r="X16" s="130"/>
      <c r="Y16" s="130"/>
      <c r="Z16" s="130"/>
      <c r="AA16" s="130"/>
      <c r="AB16" s="130"/>
    </row>
    <row r="17" spans="1:28" s="128" customFormat="1" ht="12.75" x14ac:dyDescent="0.45">
      <c r="A17" s="129"/>
      <c r="B17" s="104"/>
      <c r="C17" s="154"/>
      <c r="D17" s="197"/>
      <c r="E17" s="110" t="s">
        <v>924</v>
      </c>
      <c r="F17" s="110"/>
      <c r="G17" s="109"/>
      <c r="H17" s="660">
        <f>O17*5%</f>
        <v>116.9</v>
      </c>
      <c r="I17" s="761">
        <f t="shared" si="0"/>
        <v>116.9</v>
      </c>
      <c r="J17" s="661">
        <v>1</v>
      </c>
      <c r="K17" s="765">
        <v>16</v>
      </c>
      <c r="L17" s="766">
        <f t="shared" ref="L17" si="1">K17/I17</f>
        <v>0.13686911890504705</v>
      </c>
      <c r="M17" s="767"/>
      <c r="N17" s="771">
        <f>K17/O17</f>
        <v>6.8434559452523521E-3</v>
      </c>
      <c r="O17" s="772">
        <v>2338</v>
      </c>
      <c r="P17" s="130"/>
      <c r="Q17" s="130"/>
      <c r="R17" s="130"/>
      <c r="S17" s="130"/>
      <c r="T17" s="130"/>
      <c r="U17" s="130"/>
      <c r="V17" s="130"/>
      <c r="W17" s="130"/>
      <c r="X17" s="130"/>
      <c r="Y17" s="130"/>
      <c r="Z17" s="130"/>
      <c r="AA17" s="130"/>
      <c r="AB17" s="130"/>
    </row>
    <row r="18" spans="1:28" s="134" customFormat="1" x14ac:dyDescent="0.45">
      <c r="A18" s="520">
        <v>2</v>
      </c>
      <c r="B18" s="898" t="s">
        <v>461</v>
      </c>
      <c r="C18" s="898"/>
      <c r="D18" s="521"/>
      <c r="E18" s="521"/>
      <c r="F18" s="521"/>
      <c r="G18" s="520"/>
      <c r="H18" s="665"/>
      <c r="I18" s="665"/>
      <c r="J18" s="665"/>
      <c r="K18" s="666"/>
      <c r="L18" s="665"/>
      <c r="M18" s="523">
        <v>0</v>
      </c>
      <c r="N18" s="137"/>
      <c r="O18" s="130"/>
      <c r="P18" s="130"/>
      <c r="Q18" s="130"/>
      <c r="R18" s="130"/>
      <c r="S18" s="130"/>
      <c r="T18" s="130"/>
      <c r="U18" s="130"/>
      <c r="V18" s="130"/>
      <c r="W18" s="130"/>
      <c r="X18" s="130"/>
      <c r="Y18" s="130"/>
      <c r="Z18" s="130"/>
      <c r="AA18" s="130"/>
      <c r="AB18" s="130"/>
    </row>
    <row r="19" spans="1:28" s="128" customFormat="1" ht="45" x14ac:dyDescent="0.45">
      <c r="A19" s="129"/>
      <c r="B19" s="129">
        <v>1</v>
      </c>
      <c r="C19" s="107" t="s">
        <v>462</v>
      </c>
      <c r="D19" s="110" t="s">
        <v>589</v>
      </c>
      <c r="E19" s="107" t="s">
        <v>463</v>
      </c>
      <c r="F19" s="107" t="s">
        <v>464</v>
      </c>
      <c r="G19" s="104" t="s">
        <v>465</v>
      </c>
      <c r="H19" s="109"/>
      <c r="I19" s="136"/>
      <c r="J19" s="108">
        <v>1</v>
      </c>
      <c r="K19" s="401"/>
      <c r="L19" s="512"/>
      <c r="M19" s="205"/>
      <c r="N19" s="142"/>
    </row>
    <row r="20" spans="1:28" s="128" customFormat="1" ht="22.5" x14ac:dyDescent="0.45">
      <c r="A20" s="129"/>
      <c r="B20" s="129">
        <v>2</v>
      </c>
      <c r="C20" s="107" t="s">
        <v>466</v>
      </c>
      <c r="D20" s="110" t="s">
        <v>590</v>
      </c>
      <c r="E20" s="198" t="s">
        <v>467</v>
      </c>
      <c r="F20" s="129" t="s">
        <v>468</v>
      </c>
      <c r="G20" s="104" t="s">
        <v>469</v>
      </c>
      <c r="H20" s="109"/>
      <c r="I20" s="136"/>
      <c r="J20" s="108">
        <v>1</v>
      </c>
      <c r="K20" s="401"/>
      <c r="L20" s="512"/>
      <c r="M20" s="205"/>
      <c r="N20" s="142"/>
    </row>
    <row r="21" spans="1:28" ht="24" customHeight="1" x14ac:dyDescent="0.3">
      <c r="A21" s="203"/>
      <c r="B21" s="204"/>
      <c r="C21" s="891" t="s">
        <v>591</v>
      </c>
      <c r="D21" s="891"/>
      <c r="E21" s="215"/>
      <c r="F21" s="216"/>
      <c r="G21" s="217"/>
      <c r="H21" s="217"/>
      <c r="I21" s="217"/>
      <c r="J21" s="217"/>
      <c r="K21" s="218"/>
      <c r="L21" s="219"/>
      <c r="M21" s="206">
        <f>M7</f>
        <v>0.90261127751689529</v>
      </c>
    </row>
    <row r="22" spans="1:28" x14ac:dyDescent="0.3">
      <c r="A22" s="201"/>
      <c r="B22" s="202"/>
      <c r="C22" s="892" t="s">
        <v>592</v>
      </c>
      <c r="D22" s="893"/>
      <c r="E22" s="199"/>
      <c r="F22" s="199"/>
      <c r="G22" s="220"/>
      <c r="H22" s="220"/>
      <c r="I22" s="220"/>
      <c r="J22" s="220"/>
      <c r="K22" s="221"/>
      <c r="L22" s="222"/>
      <c r="M22" s="200">
        <f>M21</f>
        <v>0.90261127751689529</v>
      </c>
    </row>
    <row r="23" spans="1:28" ht="11.65" x14ac:dyDescent="0.35">
      <c r="A23" s="101"/>
      <c r="B23" s="167">
        <v>1</v>
      </c>
      <c r="C23" s="170" t="s">
        <v>576</v>
      </c>
      <c r="D23" s="175"/>
      <c r="E23" s="175"/>
      <c r="F23" s="175"/>
      <c r="G23" s="176"/>
      <c r="H23" s="176"/>
      <c r="I23" s="176"/>
      <c r="J23" s="176"/>
      <c r="K23" s="177"/>
      <c r="L23" s="178"/>
      <c r="M23" s="189"/>
    </row>
    <row r="24" spans="1:28" ht="11.65" x14ac:dyDescent="0.35">
      <c r="A24" s="101"/>
      <c r="B24" s="167">
        <v>2</v>
      </c>
      <c r="C24" s="171" t="s">
        <v>579</v>
      </c>
      <c r="D24" s="179"/>
      <c r="E24" s="179"/>
      <c r="F24" s="179"/>
      <c r="G24" s="180"/>
      <c r="H24" s="180"/>
      <c r="I24" s="180"/>
      <c r="J24" s="180"/>
      <c r="K24" s="181"/>
      <c r="L24" s="182"/>
      <c r="M24" s="190"/>
    </row>
    <row r="25" spans="1:28" ht="11.65" x14ac:dyDescent="0.35">
      <c r="A25" s="101"/>
      <c r="B25" s="168">
        <v>3</v>
      </c>
      <c r="C25" s="172" t="s">
        <v>577</v>
      </c>
      <c r="D25" s="183"/>
      <c r="E25" s="184"/>
      <c r="F25" s="184"/>
      <c r="G25" s="184"/>
      <c r="H25" s="184"/>
      <c r="I25" s="185"/>
      <c r="J25" s="186"/>
      <c r="K25" s="187"/>
      <c r="L25" s="188"/>
      <c r="M25" s="191"/>
    </row>
    <row r="26" spans="1:28" x14ac:dyDescent="0.3">
      <c r="A26" s="93"/>
      <c r="B26" s="100"/>
      <c r="C26" s="99"/>
      <c r="E26" s="93"/>
      <c r="F26" s="93"/>
      <c r="M26" s="98"/>
    </row>
    <row r="27" spans="1:28" x14ac:dyDescent="0.3">
      <c r="A27" s="93"/>
      <c r="B27" s="100"/>
      <c r="C27" s="99"/>
      <c r="E27" s="93"/>
      <c r="F27" s="93"/>
      <c r="M27" s="98"/>
    </row>
    <row r="28" spans="1:28" x14ac:dyDescent="0.3">
      <c r="A28" s="93"/>
      <c r="B28" s="100"/>
      <c r="C28" s="99"/>
      <c r="E28" s="93"/>
      <c r="F28" s="93"/>
      <c r="M28" s="98"/>
    </row>
    <row r="29" spans="1:28" x14ac:dyDescent="0.3">
      <c r="A29" s="93"/>
      <c r="B29" s="100"/>
      <c r="C29" s="99"/>
      <c r="E29" s="93"/>
      <c r="F29" s="93"/>
      <c r="M29" s="98"/>
    </row>
    <row r="30" spans="1:28" x14ac:dyDescent="0.3">
      <c r="A30" s="93"/>
      <c r="B30" s="100"/>
      <c r="C30" s="99"/>
      <c r="E30" s="93"/>
      <c r="F30" s="93"/>
      <c r="M30" s="98"/>
    </row>
    <row r="31" spans="1:28" x14ac:dyDescent="0.3">
      <c r="A31" s="93"/>
      <c r="B31" s="100"/>
      <c r="C31" s="99"/>
      <c r="E31" s="93"/>
      <c r="F31" s="93"/>
      <c r="M31" s="98"/>
    </row>
    <row r="32" spans="1:28" x14ac:dyDescent="0.3">
      <c r="A32" s="93"/>
      <c r="B32" s="100"/>
      <c r="C32" s="99"/>
      <c r="E32" s="93"/>
      <c r="F32" s="93"/>
      <c r="M32" s="98"/>
    </row>
    <row r="33" spans="1:13" x14ac:dyDescent="0.3">
      <c r="A33" s="93"/>
      <c r="B33" s="100"/>
      <c r="C33" s="99"/>
      <c r="E33" s="93"/>
      <c r="F33" s="93"/>
      <c r="M33" s="98"/>
    </row>
    <row r="34" spans="1:13" x14ac:dyDescent="0.3">
      <c r="A34" s="93"/>
      <c r="B34" s="100"/>
      <c r="C34" s="99"/>
      <c r="E34" s="93"/>
      <c r="F34" s="93"/>
      <c r="M34" s="98"/>
    </row>
    <row r="35" spans="1:13" x14ac:dyDescent="0.3">
      <c r="A35" s="93"/>
      <c r="B35" s="100"/>
      <c r="C35" s="99"/>
      <c r="E35" s="93"/>
      <c r="F35" s="93"/>
      <c r="M35" s="98"/>
    </row>
    <row r="36" spans="1:13" x14ac:dyDescent="0.3">
      <c r="A36" s="93"/>
      <c r="B36" s="100"/>
      <c r="C36" s="99"/>
      <c r="E36" s="93"/>
      <c r="F36" s="93"/>
      <c r="M36" s="98"/>
    </row>
    <row r="37" spans="1:13" x14ac:dyDescent="0.3">
      <c r="A37" s="93"/>
      <c r="B37" s="100"/>
      <c r="C37" s="99"/>
      <c r="E37" s="93"/>
      <c r="F37" s="93"/>
      <c r="M37" s="98"/>
    </row>
    <row r="38" spans="1:13" x14ac:dyDescent="0.3">
      <c r="A38" s="93"/>
      <c r="B38" s="100"/>
      <c r="C38" s="99"/>
      <c r="E38" s="93"/>
      <c r="F38" s="93"/>
      <c r="M38" s="98"/>
    </row>
    <row r="39" spans="1:13" x14ac:dyDescent="0.3">
      <c r="A39" s="93"/>
      <c r="B39" s="100"/>
      <c r="C39" s="99"/>
      <c r="E39" s="93"/>
      <c r="F39" s="93"/>
      <c r="M39" s="98"/>
    </row>
    <row r="40" spans="1:13" x14ac:dyDescent="0.3">
      <c r="A40" s="93"/>
      <c r="B40" s="100"/>
      <c r="C40" s="99"/>
      <c r="E40" s="93"/>
      <c r="F40" s="93"/>
      <c r="M40" s="98"/>
    </row>
    <row r="41" spans="1:13" x14ac:dyDescent="0.3">
      <c r="A41" s="93"/>
      <c r="B41" s="100"/>
      <c r="C41" s="99"/>
      <c r="E41" s="93"/>
      <c r="F41" s="93"/>
      <c r="M41" s="98"/>
    </row>
    <row r="42" spans="1:13" x14ac:dyDescent="0.3">
      <c r="A42" s="93"/>
      <c r="B42" s="100"/>
      <c r="C42" s="99"/>
      <c r="E42" s="93"/>
      <c r="F42" s="93"/>
      <c r="M42" s="98"/>
    </row>
    <row r="43" spans="1:13" x14ac:dyDescent="0.3">
      <c r="A43" s="93"/>
      <c r="B43" s="100"/>
      <c r="C43" s="99"/>
      <c r="E43" s="93"/>
      <c r="F43" s="93"/>
      <c r="M43" s="98"/>
    </row>
    <row r="44" spans="1:13" x14ac:dyDescent="0.3">
      <c r="A44" s="93"/>
      <c r="B44" s="100"/>
      <c r="C44" s="99"/>
      <c r="E44" s="93"/>
      <c r="F44" s="93"/>
      <c r="M44" s="98"/>
    </row>
    <row r="45" spans="1:13" x14ac:dyDescent="0.3">
      <c r="A45" s="93"/>
      <c r="B45" s="100"/>
      <c r="C45" s="99"/>
      <c r="E45" s="93"/>
      <c r="F45" s="93"/>
      <c r="M45" s="98"/>
    </row>
    <row r="46" spans="1:13" x14ac:dyDescent="0.3">
      <c r="A46" s="93"/>
      <c r="B46" s="100"/>
      <c r="C46" s="99"/>
      <c r="E46" s="93"/>
      <c r="F46" s="93"/>
      <c r="M46" s="98"/>
    </row>
    <row r="47" spans="1:13" x14ac:dyDescent="0.3">
      <c r="A47" s="93"/>
      <c r="B47" s="100"/>
      <c r="C47" s="99"/>
      <c r="E47" s="93"/>
      <c r="F47" s="93"/>
      <c r="M47" s="98"/>
    </row>
    <row r="48" spans="1:13" x14ac:dyDescent="0.3">
      <c r="A48" s="93"/>
      <c r="B48" s="100"/>
      <c r="C48" s="99"/>
      <c r="E48" s="93"/>
      <c r="F48" s="93"/>
      <c r="M48" s="98"/>
    </row>
    <row r="49" spans="1:13" x14ac:dyDescent="0.3">
      <c r="A49" s="93"/>
      <c r="B49" s="100"/>
      <c r="C49" s="99"/>
      <c r="E49" s="93"/>
      <c r="F49" s="93"/>
      <c r="M49" s="98"/>
    </row>
    <row r="50" spans="1:13" x14ac:dyDescent="0.3">
      <c r="A50" s="93"/>
      <c r="B50" s="100"/>
      <c r="C50" s="99"/>
      <c r="E50" s="93"/>
      <c r="F50" s="93"/>
      <c r="M50" s="98"/>
    </row>
    <row r="51" spans="1:13" x14ac:dyDescent="0.3">
      <c r="A51" s="93"/>
      <c r="B51" s="100"/>
      <c r="C51" s="99"/>
      <c r="E51" s="93"/>
      <c r="F51" s="93"/>
      <c r="M51" s="98"/>
    </row>
    <row r="52" spans="1:13" x14ac:dyDescent="0.3">
      <c r="A52" s="93"/>
      <c r="B52" s="100"/>
      <c r="C52" s="99"/>
      <c r="E52" s="93"/>
      <c r="F52" s="93"/>
      <c r="M52" s="98"/>
    </row>
    <row r="53" spans="1:13" x14ac:dyDescent="0.3">
      <c r="A53" s="93"/>
      <c r="B53" s="100"/>
      <c r="C53" s="99"/>
      <c r="E53" s="93"/>
      <c r="F53" s="93"/>
      <c r="M53" s="98"/>
    </row>
    <row r="54" spans="1:13" x14ac:dyDescent="0.3">
      <c r="A54" s="93"/>
      <c r="B54" s="100"/>
      <c r="C54" s="99"/>
      <c r="E54" s="93"/>
      <c r="F54" s="93"/>
      <c r="M54" s="98"/>
    </row>
    <row r="55" spans="1:13" x14ac:dyDescent="0.3">
      <c r="A55" s="93"/>
      <c r="B55" s="100"/>
      <c r="C55" s="99"/>
      <c r="E55" s="93"/>
      <c r="F55" s="93"/>
      <c r="M55" s="98"/>
    </row>
    <row r="56" spans="1:13" x14ac:dyDescent="0.3">
      <c r="A56" s="93"/>
      <c r="B56" s="100"/>
      <c r="C56" s="99"/>
      <c r="E56" s="93"/>
      <c r="F56" s="93"/>
      <c r="M56" s="98"/>
    </row>
    <row r="57" spans="1:13" x14ac:dyDescent="0.3">
      <c r="A57" s="93"/>
      <c r="B57" s="100"/>
      <c r="C57" s="99"/>
      <c r="E57" s="93"/>
      <c r="F57" s="93"/>
      <c r="M57" s="98"/>
    </row>
    <row r="58" spans="1:13" x14ac:dyDescent="0.3">
      <c r="A58" s="93"/>
      <c r="B58" s="100"/>
      <c r="C58" s="99"/>
      <c r="E58" s="93"/>
      <c r="F58" s="93"/>
      <c r="M58" s="98"/>
    </row>
    <row r="59" spans="1:13" x14ac:dyDescent="0.3">
      <c r="A59" s="93"/>
      <c r="B59" s="100"/>
      <c r="C59" s="99"/>
      <c r="E59" s="93"/>
      <c r="F59" s="93"/>
      <c r="M59" s="98"/>
    </row>
    <row r="60" spans="1:13" x14ac:dyDescent="0.3">
      <c r="A60" s="93"/>
      <c r="B60" s="100"/>
      <c r="C60" s="99"/>
      <c r="E60" s="93"/>
      <c r="F60" s="93"/>
      <c r="M60" s="98"/>
    </row>
    <row r="61" spans="1:13" x14ac:dyDescent="0.3">
      <c r="A61" s="93"/>
      <c r="B61" s="100"/>
      <c r="C61" s="99"/>
      <c r="E61" s="93"/>
      <c r="F61" s="93"/>
      <c r="M61" s="98"/>
    </row>
    <row r="62" spans="1:13" x14ac:dyDescent="0.3">
      <c r="A62" s="93"/>
      <c r="B62" s="100"/>
      <c r="C62" s="99"/>
      <c r="E62" s="93"/>
      <c r="F62" s="93"/>
      <c r="M62" s="98"/>
    </row>
    <row r="63" spans="1:13" x14ac:dyDescent="0.3">
      <c r="A63" s="93"/>
      <c r="B63" s="100"/>
      <c r="C63" s="99"/>
      <c r="E63" s="93"/>
      <c r="F63" s="93"/>
      <c r="M63" s="98"/>
    </row>
    <row r="64" spans="1:13" x14ac:dyDescent="0.3">
      <c r="A64" s="93"/>
      <c r="B64" s="100"/>
      <c r="C64" s="99"/>
      <c r="E64" s="93"/>
      <c r="F64" s="93"/>
      <c r="M64" s="98"/>
    </row>
    <row r="65" spans="1:13" x14ac:dyDescent="0.3">
      <c r="A65" s="93"/>
      <c r="B65" s="100"/>
      <c r="C65" s="99"/>
      <c r="E65" s="93"/>
      <c r="F65" s="93"/>
      <c r="M65" s="98"/>
    </row>
    <row r="66" spans="1:13" x14ac:dyDescent="0.3">
      <c r="A66" s="93"/>
      <c r="B66" s="100"/>
      <c r="C66" s="99"/>
      <c r="E66" s="93"/>
      <c r="F66" s="93"/>
      <c r="M66" s="98"/>
    </row>
    <row r="67" spans="1:13" x14ac:dyDescent="0.3">
      <c r="A67" s="93"/>
      <c r="B67" s="100"/>
      <c r="C67" s="99"/>
      <c r="E67" s="93"/>
      <c r="F67" s="93"/>
      <c r="M67" s="98"/>
    </row>
    <row r="68" spans="1:13" x14ac:dyDescent="0.3">
      <c r="A68" s="93"/>
      <c r="B68" s="100"/>
      <c r="C68" s="99"/>
      <c r="E68" s="93"/>
      <c r="F68" s="93"/>
      <c r="M68" s="98"/>
    </row>
    <row r="69" spans="1:13" x14ac:dyDescent="0.3">
      <c r="A69" s="93"/>
      <c r="B69" s="100"/>
      <c r="C69" s="99"/>
      <c r="E69" s="93"/>
      <c r="F69" s="93"/>
      <c r="M69" s="98"/>
    </row>
    <row r="70" spans="1:13" x14ac:dyDescent="0.3">
      <c r="A70" s="93"/>
      <c r="B70" s="100"/>
      <c r="C70" s="99"/>
      <c r="E70" s="93"/>
      <c r="F70" s="93"/>
      <c r="M70" s="98"/>
    </row>
    <row r="71" spans="1:13" x14ac:dyDescent="0.3">
      <c r="A71" s="93"/>
      <c r="B71" s="100"/>
      <c r="C71" s="99"/>
      <c r="E71" s="93"/>
      <c r="F71" s="93"/>
      <c r="M71" s="98"/>
    </row>
    <row r="72" spans="1:13" x14ac:dyDescent="0.3">
      <c r="A72" s="93"/>
      <c r="B72" s="100"/>
      <c r="C72" s="99"/>
      <c r="E72" s="93"/>
      <c r="F72" s="93"/>
      <c r="M72" s="98"/>
    </row>
    <row r="73" spans="1:13" x14ac:dyDescent="0.3">
      <c r="A73" s="93"/>
      <c r="B73" s="100"/>
      <c r="C73" s="99"/>
      <c r="E73" s="93"/>
      <c r="F73" s="93"/>
      <c r="M73" s="98"/>
    </row>
    <row r="74" spans="1:13" x14ac:dyDescent="0.3">
      <c r="A74" s="93"/>
      <c r="B74" s="100"/>
      <c r="C74" s="99"/>
      <c r="E74" s="93"/>
      <c r="F74" s="93"/>
      <c r="M74" s="98"/>
    </row>
    <row r="75" spans="1:13" x14ac:dyDescent="0.3">
      <c r="A75" s="93"/>
      <c r="B75" s="100"/>
      <c r="C75" s="99"/>
      <c r="E75" s="93"/>
      <c r="F75" s="93"/>
      <c r="M75" s="98"/>
    </row>
    <row r="76" spans="1:13" x14ac:dyDescent="0.3">
      <c r="A76" s="93"/>
      <c r="B76" s="100"/>
      <c r="C76" s="99"/>
      <c r="E76" s="93"/>
      <c r="F76" s="93"/>
      <c r="M76" s="98"/>
    </row>
    <row r="77" spans="1:13" x14ac:dyDescent="0.3">
      <c r="A77" s="93"/>
      <c r="B77" s="100"/>
      <c r="C77" s="99"/>
      <c r="E77" s="93"/>
      <c r="F77" s="93"/>
      <c r="M77" s="98"/>
    </row>
    <row r="78" spans="1:13" x14ac:dyDescent="0.3">
      <c r="A78" s="93"/>
      <c r="B78" s="100"/>
      <c r="C78" s="99"/>
      <c r="E78" s="93"/>
      <c r="F78" s="93"/>
      <c r="M78" s="98"/>
    </row>
    <row r="79" spans="1:13" x14ac:dyDescent="0.3">
      <c r="A79" s="93"/>
      <c r="B79" s="100"/>
      <c r="C79" s="99"/>
      <c r="E79" s="93"/>
      <c r="F79" s="93"/>
      <c r="M79" s="98"/>
    </row>
    <row r="80" spans="1:13" x14ac:dyDescent="0.3">
      <c r="A80" s="93"/>
      <c r="B80" s="100"/>
      <c r="C80" s="99"/>
      <c r="E80" s="93"/>
      <c r="F80" s="93"/>
      <c r="M80" s="98"/>
    </row>
    <row r="81" spans="1:13" x14ac:dyDescent="0.3">
      <c r="A81" s="93"/>
      <c r="B81" s="100"/>
      <c r="C81" s="99"/>
      <c r="E81" s="93"/>
      <c r="F81" s="93"/>
      <c r="M81" s="98"/>
    </row>
    <row r="82" spans="1:13" x14ac:dyDescent="0.3">
      <c r="A82" s="93"/>
      <c r="B82" s="100"/>
      <c r="C82" s="99"/>
      <c r="E82" s="93"/>
      <c r="F82" s="93"/>
      <c r="M82" s="98"/>
    </row>
    <row r="83" spans="1:13" x14ac:dyDescent="0.3">
      <c r="A83" s="93"/>
      <c r="B83" s="100"/>
      <c r="C83" s="99"/>
      <c r="E83" s="93"/>
      <c r="F83" s="93"/>
      <c r="M83" s="98"/>
    </row>
    <row r="84" spans="1:13" x14ac:dyDescent="0.3">
      <c r="A84" s="93"/>
      <c r="B84" s="100"/>
      <c r="C84" s="99"/>
      <c r="E84" s="93"/>
      <c r="F84" s="93"/>
      <c r="M84" s="98"/>
    </row>
    <row r="85" spans="1:13" x14ac:dyDescent="0.3">
      <c r="A85" s="93"/>
      <c r="B85" s="100"/>
      <c r="C85" s="99"/>
      <c r="E85" s="93"/>
      <c r="F85" s="93"/>
      <c r="M85" s="98"/>
    </row>
    <row r="86" spans="1:13" x14ac:dyDescent="0.3">
      <c r="A86" s="93"/>
      <c r="B86" s="100"/>
      <c r="C86" s="99"/>
      <c r="E86" s="93"/>
      <c r="F86" s="93"/>
      <c r="M86" s="98"/>
    </row>
    <row r="87" spans="1:13" x14ac:dyDescent="0.3">
      <c r="A87" s="93"/>
      <c r="B87" s="100"/>
      <c r="C87" s="99"/>
      <c r="E87" s="93"/>
      <c r="F87" s="93"/>
      <c r="M87" s="98"/>
    </row>
    <row r="88" spans="1:13" x14ac:dyDescent="0.3">
      <c r="A88" s="93"/>
      <c r="B88" s="100"/>
      <c r="C88" s="99"/>
      <c r="E88" s="93"/>
      <c r="F88" s="93"/>
      <c r="M88" s="98"/>
    </row>
    <row r="89" spans="1:13" x14ac:dyDescent="0.3">
      <c r="A89" s="93"/>
      <c r="B89" s="100"/>
      <c r="C89" s="99"/>
      <c r="E89" s="93"/>
      <c r="F89" s="93"/>
      <c r="M89" s="98"/>
    </row>
    <row r="90" spans="1:13" x14ac:dyDescent="0.3">
      <c r="A90" s="93"/>
      <c r="B90" s="100"/>
      <c r="C90" s="99"/>
      <c r="E90" s="93"/>
      <c r="F90" s="93"/>
      <c r="M90" s="98"/>
    </row>
    <row r="91" spans="1:13" x14ac:dyDescent="0.3">
      <c r="A91" s="93"/>
      <c r="B91" s="100"/>
      <c r="C91" s="99"/>
      <c r="E91" s="93"/>
      <c r="F91" s="93"/>
      <c r="M91" s="98"/>
    </row>
    <row r="92" spans="1:13" x14ac:dyDescent="0.3">
      <c r="A92" s="93"/>
      <c r="B92" s="100"/>
      <c r="C92" s="99"/>
      <c r="E92" s="93"/>
      <c r="F92" s="93"/>
      <c r="M92" s="98"/>
    </row>
    <row r="93" spans="1:13" x14ac:dyDescent="0.3">
      <c r="A93" s="93"/>
      <c r="B93" s="100"/>
      <c r="C93" s="99"/>
      <c r="E93" s="93"/>
      <c r="F93" s="93"/>
      <c r="M93" s="98"/>
    </row>
    <row r="94" spans="1:13" x14ac:dyDescent="0.3">
      <c r="A94" s="93"/>
      <c r="B94" s="100"/>
      <c r="C94" s="99"/>
      <c r="E94" s="93"/>
      <c r="F94" s="93"/>
      <c r="M94" s="98"/>
    </row>
    <row r="95" spans="1:13" x14ac:dyDescent="0.3">
      <c r="A95" s="93"/>
      <c r="B95" s="100"/>
      <c r="C95" s="99"/>
      <c r="E95" s="93"/>
      <c r="F95" s="93"/>
      <c r="M95" s="98"/>
    </row>
    <row r="96" spans="1:13" x14ac:dyDescent="0.3">
      <c r="A96" s="93"/>
      <c r="B96" s="100"/>
      <c r="C96" s="99"/>
      <c r="E96" s="93"/>
      <c r="F96" s="93"/>
      <c r="M96" s="98"/>
    </row>
    <row r="97" spans="1:13" x14ac:dyDescent="0.3">
      <c r="A97" s="93"/>
      <c r="B97" s="100"/>
      <c r="C97" s="99"/>
      <c r="E97" s="93"/>
      <c r="F97" s="93"/>
      <c r="M97" s="98"/>
    </row>
    <row r="98" spans="1:13" x14ac:dyDescent="0.3">
      <c r="A98" s="93"/>
      <c r="B98" s="100"/>
      <c r="C98" s="99"/>
      <c r="E98" s="93"/>
      <c r="F98" s="93"/>
      <c r="M98" s="98"/>
    </row>
    <row r="99" spans="1:13" x14ac:dyDescent="0.3">
      <c r="A99" s="93"/>
      <c r="B99" s="100"/>
      <c r="C99" s="99"/>
      <c r="E99" s="93"/>
      <c r="F99" s="93"/>
      <c r="M99" s="98"/>
    </row>
    <row r="100" spans="1:13" x14ac:dyDescent="0.3">
      <c r="A100" s="93"/>
      <c r="B100" s="100"/>
      <c r="C100" s="99"/>
      <c r="E100" s="93"/>
      <c r="F100" s="93"/>
      <c r="M100" s="98"/>
    </row>
    <row r="101" spans="1:13" x14ac:dyDescent="0.3">
      <c r="A101" s="93"/>
      <c r="B101" s="100"/>
      <c r="C101" s="99"/>
      <c r="E101" s="93"/>
      <c r="F101" s="93"/>
      <c r="M101" s="98"/>
    </row>
    <row r="102" spans="1:13" x14ac:dyDescent="0.3">
      <c r="A102" s="93"/>
      <c r="B102" s="100"/>
      <c r="C102" s="99"/>
      <c r="E102" s="93"/>
      <c r="F102" s="93"/>
      <c r="M102" s="98"/>
    </row>
    <row r="103" spans="1:13" x14ac:dyDescent="0.3">
      <c r="A103" s="93"/>
      <c r="B103" s="100"/>
      <c r="C103" s="99"/>
      <c r="E103" s="93"/>
      <c r="F103" s="93"/>
      <c r="M103" s="98"/>
    </row>
    <row r="104" spans="1:13" x14ac:dyDescent="0.3">
      <c r="A104" s="93"/>
      <c r="B104" s="100"/>
      <c r="C104" s="99"/>
      <c r="E104" s="93"/>
      <c r="F104" s="93"/>
      <c r="M104" s="98"/>
    </row>
    <row r="105" spans="1:13" x14ac:dyDescent="0.3">
      <c r="A105" s="93"/>
      <c r="B105" s="100"/>
      <c r="C105" s="99"/>
      <c r="E105" s="93"/>
      <c r="F105" s="93"/>
      <c r="M105" s="98"/>
    </row>
    <row r="106" spans="1:13" x14ac:dyDescent="0.3">
      <c r="A106" s="93"/>
      <c r="B106" s="100"/>
      <c r="C106" s="99"/>
      <c r="E106" s="93"/>
      <c r="F106" s="93"/>
      <c r="M106" s="98"/>
    </row>
    <row r="107" spans="1:13" x14ac:dyDescent="0.3">
      <c r="A107" s="93"/>
      <c r="B107" s="100"/>
      <c r="C107" s="99"/>
      <c r="E107" s="93"/>
      <c r="F107" s="93"/>
      <c r="M107" s="98"/>
    </row>
    <row r="108" spans="1:13" x14ac:dyDescent="0.3">
      <c r="C108" s="97"/>
      <c r="E108" s="96"/>
      <c r="F108" s="96"/>
      <c r="M108" s="95"/>
    </row>
    <row r="109" spans="1:13" x14ac:dyDescent="0.3">
      <c r="C109" s="97"/>
      <c r="E109" s="96"/>
      <c r="F109" s="96"/>
      <c r="M109" s="95"/>
    </row>
    <row r="110" spans="1:13" x14ac:dyDescent="0.3">
      <c r="C110" s="97"/>
      <c r="E110" s="96"/>
      <c r="F110" s="96"/>
      <c r="M110" s="95"/>
    </row>
    <row r="111" spans="1:13" x14ac:dyDescent="0.3">
      <c r="C111" s="97"/>
      <c r="E111" s="96"/>
      <c r="F111" s="96"/>
      <c r="M111" s="95"/>
    </row>
    <row r="112" spans="1:13" x14ac:dyDescent="0.3">
      <c r="C112" s="97"/>
      <c r="E112" s="96"/>
      <c r="F112" s="96"/>
      <c r="M112" s="95"/>
    </row>
    <row r="113" spans="3:13" x14ac:dyDescent="0.3">
      <c r="C113" s="97"/>
      <c r="E113" s="96"/>
      <c r="F113" s="96"/>
      <c r="M113" s="95"/>
    </row>
    <row r="114" spans="3:13" x14ac:dyDescent="0.3">
      <c r="C114" s="97"/>
      <c r="E114" s="96"/>
      <c r="F114" s="96"/>
      <c r="M114" s="95"/>
    </row>
    <row r="115" spans="3:13" x14ac:dyDescent="0.3">
      <c r="C115" s="97"/>
      <c r="E115" s="96"/>
      <c r="F115" s="96"/>
      <c r="M115" s="95"/>
    </row>
    <row r="116" spans="3:13" x14ac:dyDescent="0.3">
      <c r="C116" s="97"/>
      <c r="E116" s="96"/>
      <c r="F116" s="96"/>
      <c r="M116" s="95"/>
    </row>
    <row r="117" spans="3:13" x14ac:dyDescent="0.3">
      <c r="C117" s="97"/>
      <c r="E117" s="96"/>
      <c r="F117" s="96"/>
      <c r="M117" s="95"/>
    </row>
    <row r="118" spans="3:13" x14ac:dyDescent="0.3">
      <c r="C118" s="97"/>
      <c r="E118" s="96"/>
      <c r="F118" s="96"/>
      <c r="M118" s="95"/>
    </row>
    <row r="119" spans="3:13" x14ac:dyDescent="0.3">
      <c r="C119" s="97"/>
      <c r="E119" s="96"/>
      <c r="F119" s="96"/>
      <c r="M119" s="95"/>
    </row>
    <row r="120" spans="3:13" x14ac:dyDescent="0.3">
      <c r="C120" s="97"/>
      <c r="E120" s="96"/>
      <c r="F120" s="96"/>
      <c r="M120" s="95"/>
    </row>
    <row r="121" spans="3:13" x14ac:dyDescent="0.3">
      <c r="C121" s="97"/>
      <c r="E121" s="96"/>
      <c r="F121" s="96"/>
      <c r="M121" s="95"/>
    </row>
    <row r="122" spans="3:13" x14ac:dyDescent="0.3">
      <c r="C122" s="97"/>
      <c r="E122" s="96"/>
      <c r="F122" s="96"/>
      <c r="M122" s="95"/>
    </row>
    <row r="123" spans="3:13" x14ac:dyDescent="0.3">
      <c r="C123" s="97"/>
      <c r="E123" s="96"/>
      <c r="F123" s="96"/>
      <c r="M123" s="95"/>
    </row>
    <row r="124" spans="3:13" x14ac:dyDescent="0.3">
      <c r="C124" s="97"/>
      <c r="E124" s="96"/>
      <c r="F124" s="96"/>
      <c r="M124" s="95"/>
    </row>
    <row r="125" spans="3:13" x14ac:dyDescent="0.3">
      <c r="C125" s="97"/>
      <c r="E125" s="96"/>
      <c r="F125" s="96"/>
      <c r="M125" s="95"/>
    </row>
    <row r="126" spans="3:13" x14ac:dyDescent="0.3">
      <c r="C126" s="97"/>
      <c r="E126" s="96"/>
      <c r="F126" s="96"/>
      <c r="M126" s="95"/>
    </row>
    <row r="127" spans="3:13" x14ac:dyDescent="0.3">
      <c r="C127" s="97"/>
      <c r="E127" s="96"/>
      <c r="F127" s="96"/>
      <c r="M127" s="95"/>
    </row>
    <row r="128" spans="3:13" x14ac:dyDescent="0.3">
      <c r="C128" s="97"/>
      <c r="E128" s="96"/>
      <c r="F128" s="96"/>
      <c r="M128" s="95"/>
    </row>
    <row r="129" spans="3:13" x14ac:dyDescent="0.3">
      <c r="C129" s="97"/>
      <c r="E129" s="96"/>
      <c r="F129" s="96"/>
      <c r="M129" s="95"/>
    </row>
    <row r="130" spans="3:13" x14ac:dyDescent="0.3">
      <c r="C130" s="97"/>
      <c r="E130" s="96"/>
      <c r="F130" s="96"/>
      <c r="M130" s="95"/>
    </row>
    <row r="131" spans="3:13" x14ac:dyDescent="0.3">
      <c r="C131" s="97"/>
      <c r="E131" s="96"/>
      <c r="F131" s="96"/>
      <c r="M131" s="95"/>
    </row>
    <row r="132" spans="3:13" x14ac:dyDescent="0.3">
      <c r="C132" s="97"/>
      <c r="E132" s="96"/>
      <c r="F132" s="96"/>
      <c r="M132" s="95"/>
    </row>
    <row r="133" spans="3:13" x14ac:dyDescent="0.3">
      <c r="C133" s="97"/>
      <c r="E133" s="96"/>
      <c r="F133" s="96"/>
      <c r="M133" s="95"/>
    </row>
    <row r="134" spans="3:13" x14ac:dyDescent="0.3">
      <c r="C134" s="97"/>
      <c r="E134" s="96"/>
      <c r="F134" s="96"/>
      <c r="M134" s="95"/>
    </row>
    <row r="135" spans="3:13" x14ac:dyDescent="0.3">
      <c r="C135" s="97"/>
      <c r="E135" s="96"/>
      <c r="F135" s="96"/>
      <c r="M135" s="95"/>
    </row>
    <row r="136" spans="3:13" x14ac:dyDescent="0.3">
      <c r="C136" s="97"/>
      <c r="E136" s="96"/>
      <c r="F136" s="96"/>
      <c r="M136" s="95"/>
    </row>
    <row r="137" spans="3:13" x14ac:dyDescent="0.3">
      <c r="C137" s="97"/>
      <c r="E137" s="96"/>
      <c r="F137" s="96"/>
      <c r="M137" s="95"/>
    </row>
    <row r="138" spans="3:13" x14ac:dyDescent="0.3">
      <c r="C138" s="97"/>
      <c r="E138" s="96"/>
      <c r="F138" s="96"/>
      <c r="M138" s="95"/>
    </row>
    <row r="139" spans="3:13" x14ac:dyDescent="0.3">
      <c r="C139" s="97"/>
      <c r="E139" s="96"/>
      <c r="F139" s="96"/>
      <c r="M139" s="95"/>
    </row>
    <row r="140" spans="3:13" x14ac:dyDescent="0.3">
      <c r="C140" s="97"/>
      <c r="E140" s="96"/>
      <c r="F140" s="96"/>
      <c r="M140" s="95"/>
    </row>
    <row r="141" spans="3:13" x14ac:dyDescent="0.3">
      <c r="C141" s="97"/>
      <c r="E141" s="96"/>
      <c r="F141" s="96"/>
      <c r="M141" s="95"/>
    </row>
    <row r="142" spans="3:13" x14ac:dyDescent="0.3">
      <c r="C142" s="97"/>
      <c r="E142" s="96"/>
      <c r="F142" s="96"/>
      <c r="M142" s="95"/>
    </row>
    <row r="143" spans="3:13" x14ac:dyDescent="0.3">
      <c r="C143" s="97"/>
      <c r="E143" s="96"/>
      <c r="F143" s="96"/>
      <c r="M143" s="95"/>
    </row>
    <row r="144" spans="3:13" x14ac:dyDescent="0.3">
      <c r="C144" s="97"/>
      <c r="E144" s="96"/>
      <c r="F144" s="96"/>
      <c r="M144" s="95"/>
    </row>
    <row r="145" spans="3:13" x14ac:dyDescent="0.3">
      <c r="C145" s="97"/>
      <c r="E145" s="96"/>
      <c r="F145" s="96"/>
      <c r="M145" s="95"/>
    </row>
    <row r="146" spans="3:13" x14ac:dyDescent="0.3">
      <c r="C146" s="97"/>
      <c r="E146" s="96"/>
      <c r="F146" s="96"/>
      <c r="M146" s="95"/>
    </row>
    <row r="147" spans="3:13" x14ac:dyDescent="0.3">
      <c r="C147" s="97"/>
      <c r="E147" s="96"/>
      <c r="F147" s="96"/>
      <c r="M147" s="95"/>
    </row>
    <row r="148" spans="3:13" x14ac:dyDescent="0.3">
      <c r="C148" s="97"/>
      <c r="E148" s="96"/>
      <c r="F148" s="96"/>
      <c r="M148" s="95"/>
    </row>
    <row r="149" spans="3:13" x14ac:dyDescent="0.3">
      <c r="C149" s="97"/>
      <c r="E149" s="96"/>
      <c r="F149" s="96"/>
      <c r="M149" s="95"/>
    </row>
    <row r="150" spans="3:13" x14ac:dyDescent="0.3">
      <c r="C150" s="97"/>
      <c r="E150" s="96"/>
      <c r="F150" s="96"/>
      <c r="M150" s="95"/>
    </row>
    <row r="151" spans="3:13" x14ac:dyDescent="0.3">
      <c r="C151" s="97"/>
      <c r="E151" s="96"/>
      <c r="F151" s="96"/>
      <c r="M151" s="95"/>
    </row>
    <row r="152" spans="3:13" x14ac:dyDescent="0.3">
      <c r="C152" s="97"/>
      <c r="E152" s="96"/>
      <c r="F152" s="96"/>
      <c r="M152" s="95"/>
    </row>
    <row r="153" spans="3:13" x14ac:dyDescent="0.3">
      <c r="C153" s="97"/>
      <c r="E153" s="96"/>
      <c r="F153" s="96"/>
      <c r="M153" s="95"/>
    </row>
    <row r="154" spans="3:13" x14ac:dyDescent="0.3">
      <c r="C154" s="97"/>
      <c r="E154" s="96"/>
      <c r="F154" s="96"/>
      <c r="M154" s="95"/>
    </row>
    <row r="155" spans="3:13" x14ac:dyDescent="0.3">
      <c r="C155" s="97"/>
      <c r="E155" s="96"/>
      <c r="F155" s="96"/>
      <c r="M155" s="95"/>
    </row>
    <row r="156" spans="3:13" x14ac:dyDescent="0.3">
      <c r="C156" s="97"/>
      <c r="E156" s="96"/>
      <c r="F156" s="96"/>
      <c r="M156" s="95"/>
    </row>
    <row r="157" spans="3:13" x14ac:dyDescent="0.3">
      <c r="C157" s="97"/>
      <c r="E157" s="96"/>
      <c r="F157" s="96"/>
      <c r="M157" s="95"/>
    </row>
    <row r="158" spans="3:13" x14ac:dyDescent="0.3">
      <c r="C158" s="97"/>
      <c r="E158" s="96"/>
      <c r="F158" s="96"/>
      <c r="M158" s="95"/>
    </row>
    <row r="159" spans="3:13" x14ac:dyDescent="0.3">
      <c r="C159" s="97"/>
      <c r="E159" s="96"/>
      <c r="F159" s="96"/>
      <c r="M159" s="95"/>
    </row>
    <row r="160" spans="3:13" x14ac:dyDescent="0.3">
      <c r="C160" s="97"/>
      <c r="E160" s="96"/>
      <c r="F160" s="96"/>
      <c r="M160" s="95"/>
    </row>
    <row r="161" spans="3:13" x14ac:dyDescent="0.3">
      <c r="C161" s="97"/>
      <c r="E161" s="96"/>
      <c r="F161" s="96"/>
      <c r="M161" s="95"/>
    </row>
    <row r="162" spans="3:13" x14ac:dyDescent="0.3">
      <c r="C162" s="97"/>
      <c r="E162" s="96"/>
      <c r="F162" s="96"/>
      <c r="M162" s="95"/>
    </row>
    <row r="163" spans="3:13" x14ac:dyDescent="0.3">
      <c r="C163" s="97"/>
      <c r="E163" s="96"/>
      <c r="F163" s="96"/>
      <c r="M163" s="95"/>
    </row>
    <row r="164" spans="3:13" x14ac:dyDescent="0.3">
      <c r="C164" s="97"/>
      <c r="E164" s="96"/>
      <c r="F164" s="96"/>
      <c r="M164" s="95"/>
    </row>
    <row r="165" spans="3:13" x14ac:dyDescent="0.3">
      <c r="C165" s="97"/>
      <c r="E165" s="96"/>
      <c r="F165" s="96"/>
      <c r="M165" s="95"/>
    </row>
    <row r="166" spans="3:13" x14ac:dyDescent="0.3">
      <c r="C166" s="97"/>
      <c r="E166" s="96"/>
      <c r="F166" s="96"/>
      <c r="M166" s="95"/>
    </row>
    <row r="167" spans="3:13" x14ac:dyDescent="0.3">
      <c r="C167" s="97"/>
      <c r="E167" s="96"/>
      <c r="F167" s="96"/>
      <c r="M167" s="95"/>
    </row>
    <row r="168" spans="3:13" x14ac:dyDescent="0.3">
      <c r="C168" s="97"/>
      <c r="E168" s="96"/>
      <c r="F168" s="96"/>
      <c r="M168" s="95"/>
    </row>
    <row r="169" spans="3:13" x14ac:dyDescent="0.3">
      <c r="C169" s="97"/>
      <c r="E169" s="96"/>
      <c r="F169" s="96"/>
      <c r="M169" s="95"/>
    </row>
    <row r="170" spans="3:13" x14ac:dyDescent="0.3">
      <c r="C170" s="97"/>
      <c r="E170" s="96"/>
      <c r="F170" s="96"/>
      <c r="M170" s="95"/>
    </row>
    <row r="171" spans="3:13" x14ac:dyDescent="0.3">
      <c r="C171" s="97"/>
      <c r="E171" s="96"/>
      <c r="F171" s="96"/>
      <c r="M171" s="95"/>
    </row>
    <row r="172" spans="3:13" x14ac:dyDescent="0.3">
      <c r="C172" s="97"/>
      <c r="E172" s="96"/>
      <c r="F172" s="96"/>
      <c r="M172" s="95"/>
    </row>
    <row r="173" spans="3:13" x14ac:dyDescent="0.3">
      <c r="C173" s="97"/>
      <c r="E173" s="96"/>
      <c r="F173" s="96"/>
      <c r="M173" s="95"/>
    </row>
    <row r="174" spans="3:13" x14ac:dyDescent="0.3">
      <c r="C174" s="97"/>
      <c r="E174" s="96"/>
      <c r="F174" s="96"/>
      <c r="M174" s="95"/>
    </row>
    <row r="175" spans="3:13" x14ac:dyDescent="0.3">
      <c r="C175" s="97"/>
      <c r="E175" s="96"/>
      <c r="F175" s="96"/>
      <c r="M175" s="95"/>
    </row>
    <row r="176" spans="3:13" x14ac:dyDescent="0.3">
      <c r="C176" s="97"/>
      <c r="E176" s="96"/>
      <c r="F176" s="96"/>
      <c r="M176" s="95"/>
    </row>
    <row r="177" spans="3:13" x14ac:dyDescent="0.3">
      <c r="C177" s="97"/>
      <c r="E177" s="96"/>
      <c r="F177" s="96"/>
      <c r="M177" s="95"/>
    </row>
    <row r="178" spans="3:13" x14ac:dyDescent="0.3">
      <c r="C178" s="97"/>
      <c r="E178" s="96"/>
      <c r="F178" s="96"/>
      <c r="M178" s="95"/>
    </row>
    <row r="179" spans="3:13" x14ac:dyDescent="0.3">
      <c r="C179" s="97"/>
      <c r="E179" s="96"/>
      <c r="F179" s="96"/>
      <c r="M179" s="95"/>
    </row>
    <row r="180" spans="3:13" x14ac:dyDescent="0.3">
      <c r="C180" s="97"/>
      <c r="E180" s="96"/>
      <c r="F180" s="96"/>
      <c r="M180" s="95"/>
    </row>
    <row r="181" spans="3:13" x14ac:dyDescent="0.3">
      <c r="C181" s="97"/>
      <c r="E181" s="96"/>
      <c r="F181" s="96"/>
      <c r="M181" s="95"/>
    </row>
    <row r="182" spans="3:13" x14ac:dyDescent="0.3">
      <c r="C182" s="97"/>
      <c r="E182" s="96"/>
      <c r="F182" s="96"/>
      <c r="M182" s="95"/>
    </row>
    <row r="183" spans="3:13" x14ac:dyDescent="0.3">
      <c r="C183" s="97"/>
      <c r="E183" s="96"/>
      <c r="F183" s="96"/>
      <c r="M183" s="95"/>
    </row>
    <row r="184" spans="3:13" x14ac:dyDescent="0.3">
      <c r="C184" s="97"/>
      <c r="E184" s="96"/>
      <c r="F184" s="96"/>
      <c r="M184" s="95"/>
    </row>
    <row r="185" spans="3:13" x14ac:dyDescent="0.3">
      <c r="C185" s="97"/>
      <c r="E185" s="96"/>
      <c r="F185" s="96"/>
      <c r="M185" s="95"/>
    </row>
    <row r="186" spans="3:13" x14ac:dyDescent="0.3">
      <c r="C186" s="97"/>
      <c r="E186" s="96"/>
      <c r="F186" s="96"/>
      <c r="M186" s="95"/>
    </row>
    <row r="187" spans="3:13" x14ac:dyDescent="0.3">
      <c r="C187" s="97"/>
      <c r="E187" s="96"/>
      <c r="F187" s="96"/>
      <c r="M187" s="95"/>
    </row>
    <row r="188" spans="3:13" x14ac:dyDescent="0.3">
      <c r="C188" s="97"/>
      <c r="E188" s="96"/>
      <c r="F188" s="96"/>
      <c r="M188" s="95"/>
    </row>
    <row r="189" spans="3:13" x14ac:dyDescent="0.3">
      <c r="C189" s="97"/>
      <c r="E189" s="96"/>
      <c r="F189" s="96"/>
      <c r="M189" s="95"/>
    </row>
    <row r="190" spans="3:13" x14ac:dyDescent="0.3">
      <c r="C190" s="97"/>
      <c r="E190" s="96"/>
      <c r="F190" s="96"/>
      <c r="M190" s="95"/>
    </row>
    <row r="191" spans="3:13" x14ac:dyDescent="0.3">
      <c r="C191" s="97"/>
      <c r="E191" s="96"/>
      <c r="F191" s="96"/>
      <c r="M191" s="95"/>
    </row>
    <row r="192" spans="3:13" x14ac:dyDescent="0.3">
      <c r="C192" s="97"/>
      <c r="E192" s="96"/>
      <c r="F192" s="96"/>
      <c r="M192" s="95"/>
    </row>
    <row r="193" spans="3:13" x14ac:dyDescent="0.3">
      <c r="C193" s="97"/>
      <c r="E193" s="96"/>
      <c r="F193" s="96"/>
      <c r="M193" s="95"/>
    </row>
    <row r="194" spans="3:13" x14ac:dyDescent="0.3">
      <c r="C194" s="97"/>
      <c r="E194" s="96"/>
      <c r="F194" s="96"/>
      <c r="M194" s="95"/>
    </row>
    <row r="195" spans="3:13" x14ac:dyDescent="0.3">
      <c r="C195" s="97"/>
      <c r="E195" s="96"/>
      <c r="F195" s="96"/>
      <c r="M195" s="95"/>
    </row>
    <row r="196" spans="3:13" x14ac:dyDescent="0.3">
      <c r="C196" s="97"/>
      <c r="E196" s="96"/>
      <c r="F196" s="96"/>
      <c r="M196" s="95"/>
    </row>
    <row r="197" spans="3:13" x14ac:dyDescent="0.3">
      <c r="C197" s="97"/>
      <c r="E197" s="96"/>
      <c r="F197" s="96"/>
      <c r="M197" s="95"/>
    </row>
    <row r="198" spans="3:13" x14ac:dyDescent="0.3">
      <c r="C198" s="97"/>
      <c r="E198" s="96"/>
      <c r="F198" s="96"/>
      <c r="M198" s="95"/>
    </row>
    <row r="199" spans="3:13" x14ac:dyDescent="0.3">
      <c r="C199" s="97"/>
      <c r="E199" s="96"/>
      <c r="F199" s="96"/>
      <c r="M199" s="95"/>
    </row>
    <row r="200" spans="3:13" x14ac:dyDescent="0.3">
      <c r="C200" s="97"/>
      <c r="E200" s="96"/>
      <c r="F200" s="96"/>
      <c r="M200" s="95"/>
    </row>
    <row r="201" spans="3:13" x14ac:dyDescent="0.3">
      <c r="C201" s="97"/>
      <c r="E201" s="96"/>
      <c r="F201" s="96"/>
      <c r="M201" s="95"/>
    </row>
    <row r="202" spans="3:13" x14ac:dyDescent="0.3">
      <c r="C202" s="97"/>
      <c r="E202" s="96"/>
      <c r="F202" s="96"/>
      <c r="M202" s="95"/>
    </row>
    <row r="203" spans="3:13" x14ac:dyDescent="0.3">
      <c r="C203" s="97"/>
      <c r="E203" s="96"/>
      <c r="F203" s="96"/>
      <c r="M203" s="95"/>
    </row>
    <row r="204" spans="3:13" x14ac:dyDescent="0.3">
      <c r="C204" s="97"/>
      <c r="E204" s="96"/>
      <c r="F204" s="96"/>
      <c r="M204" s="95"/>
    </row>
    <row r="205" spans="3:13" x14ac:dyDescent="0.3">
      <c r="C205" s="97"/>
      <c r="E205" s="96"/>
      <c r="F205" s="96"/>
      <c r="M205" s="95"/>
    </row>
    <row r="206" spans="3:13" x14ac:dyDescent="0.3">
      <c r="C206" s="97"/>
      <c r="E206" s="96"/>
      <c r="F206" s="96"/>
      <c r="M206" s="95"/>
    </row>
    <row r="207" spans="3:13" x14ac:dyDescent="0.3">
      <c r="C207" s="97"/>
      <c r="E207" s="96"/>
      <c r="F207" s="96"/>
      <c r="M207" s="95"/>
    </row>
    <row r="208" spans="3:13" x14ac:dyDescent="0.3">
      <c r="C208" s="97"/>
      <c r="E208" s="96"/>
      <c r="F208" s="96"/>
      <c r="M208" s="95"/>
    </row>
    <row r="209" spans="3:13" x14ac:dyDescent="0.3">
      <c r="C209" s="97"/>
      <c r="E209" s="96"/>
      <c r="F209" s="96"/>
      <c r="M209" s="95"/>
    </row>
    <row r="210" spans="3:13" x14ac:dyDescent="0.3">
      <c r="C210" s="97"/>
      <c r="E210" s="96"/>
      <c r="F210" s="96"/>
      <c r="M210" s="95"/>
    </row>
    <row r="211" spans="3:13" x14ac:dyDescent="0.3">
      <c r="C211" s="97"/>
      <c r="E211" s="96"/>
      <c r="F211" s="96"/>
      <c r="M211" s="95"/>
    </row>
    <row r="212" spans="3:13" x14ac:dyDescent="0.3">
      <c r="C212" s="97"/>
      <c r="E212" s="96"/>
      <c r="F212" s="96"/>
      <c r="M212" s="95"/>
    </row>
    <row r="213" spans="3:13" x14ac:dyDescent="0.3">
      <c r="C213" s="97"/>
      <c r="E213" s="96"/>
      <c r="F213" s="96"/>
      <c r="M213" s="95"/>
    </row>
    <row r="214" spans="3:13" x14ac:dyDescent="0.3">
      <c r="C214" s="97"/>
      <c r="E214" s="96"/>
      <c r="F214" s="96"/>
      <c r="M214" s="95"/>
    </row>
    <row r="215" spans="3:13" x14ac:dyDescent="0.3">
      <c r="C215" s="97"/>
      <c r="E215" s="96"/>
      <c r="F215" s="96"/>
      <c r="M215" s="95"/>
    </row>
    <row r="216" spans="3:13" x14ac:dyDescent="0.3">
      <c r="C216" s="97"/>
      <c r="E216" s="96"/>
      <c r="F216" s="96"/>
      <c r="M216" s="95"/>
    </row>
    <row r="217" spans="3:13" x14ac:dyDescent="0.3">
      <c r="C217" s="97"/>
      <c r="E217" s="96"/>
      <c r="F217" s="96"/>
      <c r="M217" s="95"/>
    </row>
    <row r="218" spans="3:13" x14ac:dyDescent="0.3">
      <c r="C218" s="97"/>
      <c r="E218" s="96"/>
      <c r="F218" s="96"/>
      <c r="M218" s="95"/>
    </row>
    <row r="219" spans="3:13" x14ac:dyDescent="0.3">
      <c r="C219" s="97"/>
      <c r="E219" s="96"/>
      <c r="F219" s="96"/>
      <c r="M219" s="95"/>
    </row>
    <row r="220" spans="3:13" x14ac:dyDescent="0.3">
      <c r="C220" s="97"/>
      <c r="E220" s="96"/>
      <c r="F220" s="96"/>
      <c r="M220" s="95"/>
    </row>
    <row r="221" spans="3:13" x14ac:dyDescent="0.3">
      <c r="C221" s="97"/>
      <c r="E221" s="96"/>
      <c r="F221" s="96"/>
      <c r="M221" s="95"/>
    </row>
    <row r="222" spans="3:13" x14ac:dyDescent="0.3">
      <c r="C222" s="97"/>
      <c r="E222" s="96"/>
      <c r="F222" s="96"/>
      <c r="M222" s="95"/>
    </row>
    <row r="223" spans="3:13" x14ac:dyDescent="0.3">
      <c r="C223" s="97"/>
      <c r="E223" s="96"/>
      <c r="F223" s="96"/>
      <c r="M223" s="95"/>
    </row>
    <row r="224" spans="3:13" x14ac:dyDescent="0.3">
      <c r="C224" s="97"/>
      <c r="E224" s="96"/>
      <c r="F224" s="96"/>
      <c r="M224" s="95"/>
    </row>
    <row r="225" spans="3:13" x14ac:dyDescent="0.3">
      <c r="C225" s="97"/>
      <c r="E225" s="96"/>
      <c r="F225" s="96"/>
      <c r="M225" s="95"/>
    </row>
    <row r="226" spans="3:13" x14ac:dyDescent="0.3">
      <c r="C226" s="97"/>
      <c r="E226" s="96"/>
      <c r="F226" s="96"/>
      <c r="M226" s="95"/>
    </row>
    <row r="227" spans="3:13" x14ac:dyDescent="0.3">
      <c r="C227" s="97"/>
      <c r="E227" s="96"/>
      <c r="F227" s="96"/>
      <c r="M227" s="95"/>
    </row>
    <row r="228" spans="3:13" x14ac:dyDescent="0.3">
      <c r="C228" s="97"/>
      <c r="E228" s="96"/>
      <c r="F228" s="96"/>
      <c r="M228" s="95"/>
    </row>
    <row r="229" spans="3:13" x14ac:dyDescent="0.3">
      <c r="C229" s="97"/>
      <c r="E229" s="96"/>
      <c r="F229" s="96"/>
      <c r="M229" s="95"/>
    </row>
    <row r="230" spans="3:13" x14ac:dyDescent="0.3">
      <c r="C230" s="97"/>
      <c r="E230" s="96"/>
      <c r="F230" s="96"/>
      <c r="M230" s="95"/>
    </row>
    <row r="231" spans="3:13" x14ac:dyDescent="0.3">
      <c r="C231" s="97"/>
      <c r="E231" s="96"/>
      <c r="F231" s="96"/>
      <c r="M231" s="95"/>
    </row>
    <row r="232" spans="3:13" x14ac:dyDescent="0.3">
      <c r="C232" s="97"/>
      <c r="E232" s="96"/>
      <c r="F232" s="96"/>
      <c r="M232" s="95"/>
    </row>
    <row r="233" spans="3:13" x14ac:dyDescent="0.3">
      <c r="C233" s="97"/>
      <c r="E233" s="96"/>
      <c r="F233" s="96"/>
      <c r="M233" s="95"/>
    </row>
    <row r="234" spans="3:13" x14ac:dyDescent="0.3">
      <c r="C234" s="97"/>
      <c r="E234" s="96"/>
      <c r="F234" s="96"/>
      <c r="M234" s="95"/>
    </row>
    <row r="235" spans="3:13" x14ac:dyDescent="0.3">
      <c r="C235" s="97"/>
      <c r="E235" s="96"/>
      <c r="F235" s="96"/>
      <c r="M235" s="95"/>
    </row>
    <row r="236" spans="3:13" x14ac:dyDescent="0.3">
      <c r="C236" s="97"/>
      <c r="E236" s="96"/>
      <c r="F236" s="96"/>
      <c r="M236" s="95"/>
    </row>
    <row r="237" spans="3:13" x14ac:dyDescent="0.3">
      <c r="C237" s="97"/>
      <c r="E237" s="96"/>
      <c r="F237" s="96"/>
      <c r="M237" s="95"/>
    </row>
    <row r="238" spans="3:13" x14ac:dyDescent="0.3">
      <c r="C238" s="97"/>
      <c r="E238" s="96"/>
      <c r="F238" s="96"/>
      <c r="M238" s="95"/>
    </row>
    <row r="239" spans="3:13" x14ac:dyDescent="0.3">
      <c r="C239" s="97"/>
      <c r="E239" s="96"/>
      <c r="F239" s="96"/>
      <c r="M239" s="95"/>
    </row>
    <row r="240" spans="3:13" x14ac:dyDescent="0.3">
      <c r="C240" s="97"/>
      <c r="E240" s="96"/>
      <c r="F240" s="96"/>
      <c r="M240" s="95"/>
    </row>
    <row r="241" spans="3:13" x14ac:dyDescent="0.3">
      <c r="C241" s="97"/>
      <c r="E241" s="96"/>
      <c r="F241" s="96"/>
      <c r="M241" s="95"/>
    </row>
    <row r="242" spans="3:13" x14ac:dyDescent="0.3">
      <c r="C242" s="97"/>
      <c r="E242" s="96"/>
      <c r="F242" s="96"/>
      <c r="M242" s="95"/>
    </row>
    <row r="243" spans="3:13" x14ac:dyDescent="0.3">
      <c r="C243" s="97"/>
      <c r="E243" s="96"/>
      <c r="F243" s="96"/>
      <c r="M243" s="95"/>
    </row>
    <row r="244" spans="3:13" x14ac:dyDescent="0.3">
      <c r="C244" s="97"/>
      <c r="E244" s="96"/>
      <c r="F244" s="96"/>
      <c r="M244" s="95"/>
    </row>
    <row r="245" spans="3:13" x14ac:dyDescent="0.3">
      <c r="C245" s="97"/>
      <c r="E245" s="96"/>
      <c r="F245" s="96"/>
      <c r="M245" s="95"/>
    </row>
    <row r="246" spans="3:13" x14ac:dyDescent="0.3">
      <c r="C246" s="97"/>
      <c r="E246" s="96"/>
      <c r="F246" s="96"/>
      <c r="M246" s="95"/>
    </row>
    <row r="247" spans="3:13" x14ac:dyDescent="0.3">
      <c r="C247" s="97"/>
      <c r="E247" s="96"/>
      <c r="F247" s="96"/>
      <c r="M247" s="95"/>
    </row>
    <row r="248" spans="3:13" x14ac:dyDescent="0.3">
      <c r="C248" s="97"/>
      <c r="E248" s="96"/>
      <c r="F248" s="96"/>
      <c r="M248" s="95"/>
    </row>
    <row r="249" spans="3:13" x14ac:dyDescent="0.3">
      <c r="C249" s="97"/>
      <c r="E249" s="96"/>
      <c r="F249" s="96"/>
      <c r="M249" s="95"/>
    </row>
    <row r="250" spans="3:13" x14ac:dyDescent="0.3">
      <c r="C250" s="97"/>
      <c r="E250" s="96"/>
      <c r="F250" s="96"/>
      <c r="M250" s="95"/>
    </row>
    <row r="251" spans="3:13" x14ac:dyDescent="0.3">
      <c r="C251" s="97"/>
      <c r="E251" s="96"/>
      <c r="F251" s="96"/>
      <c r="M251" s="95"/>
    </row>
    <row r="252" spans="3:13" x14ac:dyDescent="0.3">
      <c r="C252" s="97"/>
      <c r="E252" s="96"/>
      <c r="F252" s="96"/>
      <c r="M252" s="95"/>
    </row>
    <row r="253" spans="3:13" x14ac:dyDescent="0.3">
      <c r="C253" s="97"/>
      <c r="E253" s="96"/>
      <c r="F253" s="96"/>
      <c r="M253" s="95"/>
    </row>
    <row r="254" spans="3:13" x14ac:dyDescent="0.3">
      <c r="C254" s="97"/>
      <c r="E254" s="96"/>
      <c r="F254" s="96"/>
      <c r="M254" s="95"/>
    </row>
    <row r="255" spans="3:13" x14ac:dyDescent="0.3">
      <c r="C255" s="97"/>
      <c r="E255" s="96"/>
      <c r="F255" s="96"/>
      <c r="M255" s="95"/>
    </row>
    <row r="256" spans="3:13" x14ac:dyDescent="0.3">
      <c r="C256" s="97"/>
      <c r="E256" s="96"/>
      <c r="F256" s="96"/>
      <c r="M256" s="95"/>
    </row>
    <row r="257" spans="3:13" x14ac:dyDescent="0.3">
      <c r="C257" s="97"/>
      <c r="E257" s="96"/>
      <c r="F257" s="96"/>
      <c r="M257" s="95"/>
    </row>
    <row r="258" spans="3:13" x14ac:dyDescent="0.3">
      <c r="C258" s="97"/>
      <c r="E258" s="96"/>
      <c r="F258" s="96"/>
      <c r="M258" s="95"/>
    </row>
    <row r="259" spans="3:13" x14ac:dyDescent="0.3">
      <c r="C259" s="97"/>
      <c r="E259" s="96"/>
      <c r="F259" s="96"/>
      <c r="M259" s="95"/>
    </row>
    <row r="260" spans="3:13" x14ac:dyDescent="0.3">
      <c r="C260" s="97"/>
      <c r="E260" s="96"/>
      <c r="F260" s="96"/>
      <c r="M260" s="95"/>
    </row>
    <row r="261" spans="3:13" x14ac:dyDescent="0.3">
      <c r="C261" s="97"/>
      <c r="E261" s="96"/>
      <c r="F261" s="96"/>
      <c r="M261" s="95"/>
    </row>
    <row r="262" spans="3:13" x14ac:dyDescent="0.3">
      <c r="C262" s="97"/>
      <c r="E262" s="96"/>
      <c r="F262" s="96"/>
      <c r="M262" s="95"/>
    </row>
    <row r="263" spans="3:13" x14ac:dyDescent="0.3">
      <c r="C263" s="97"/>
      <c r="E263" s="96"/>
      <c r="F263" s="96"/>
      <c r="M263" s="95"/>
    </row>
    <row r="264" spans="3:13" x14ac:dyDescent="0.3">
      <c r="C264" s="97"/>
      <c r="E264" s="96"/>
      <c r="F264" s="96"/>
      <c r="M264" s="95"/>
    </row>
    <row r="265" spans="3:13" x14ac:dyDescent="0.3">
      <c r="C265" s="97"/>
      <c r="E265" s="96"/>
      <c r="F265" s="96"/>
      <c r="M265" s="95"/>
    </row>
    <row r="266" spans="3:13" x14ac:dyDescent="0.3">
      <c r="C266" s="97"/>
      <c r="E266" s="96"/>
      <c r="F266" s="96"/>
      <c r="M266" s="95"/>
    </row>
    <row r="267" spans="3:13" x14ac:dyDescent="0.3">
      <c r="C267" s="97"/>
      <c r="E267" s="96"/>
      <c r="F267" s="96"/>
      <c r="M267" s="95"/>
    </row>
    <row r="268" spans="3:13" x14ac:dyDescent="0.3">
      <c r="C268" s="97"/>
      <c r="E268" s="96"/>
      <c r="F268" s="96"/>
      <c r="M268" s="95"/>
    </row>
    <row r="269" spans="3:13" x14ac:dyDescent="0.3">
      <c r="C269" s="97"/>
      <c r="E269" s="96"/>
      <c r="F269" s="96"/>
      <c r="M269" s="95"/>
    </row>
    <row r="270" spans="3:13" x14ac:dyDescent="0.3">
      <c r="C270" s="97"/>
      <c r="E270" s="96"/>
      <c r="F270" s="96"/>
      <c r="M270" s="95"/>
    </row>
    <row r="271" spans="3:13" x14ac:dyDescent="0.3">
      <c r="C271" s="97"/>
      <c r="E271" s="96"/>
      <c r="F271" s="96"/>
      <c r="M271" s="95"/>
    </row>
    <row r="272" spans="3:13" x14ac:dyDescent="0.3">
      <c r="C272" s="97"/>
      <c r="E272" s="96"/>
      <c r="F272" s="96"/>
      <c r="M272" s="95"/>
    </row>
    <row r="273" spans="3:13" x14ac:dyDescent="0.3">
      <c r="C273" s="97"/>
      <c r="E273" s="96"/>
      <c r="F273" s="96"/>
      <c r="M273" s="95"/>
    </row>
    <row r="274" spans="3:13" x14ac:dyDescent="0.3">
      <c r="C274" s="97"/>
      <c r="E274" s="96"/>
      <c r="F274" s="96"/>
      <c r="M274" s="95"/>
    </row>
    <row r="275" spans="3:13" x14ac:dyDescent="0.3">
      <c r="C275" s="97"/>
      <c r="E275" s="96"/>
      <c r="F275" s="96"/>
      <c r="M275" s="95"/>
    </row>
    <row r="276" spans="3:13" x14ac:dyDescent="0.3">
      <c r="C276" s="97"/>
      <c r="E276" s="96"/>
      <c r="F276" s="96"/>
      <c r="M276" s="95"/>
    </row>
    <row r="277" spans="3:13" x14ac:dyDescent="0.3">
      <c r="C277" s="97"/>
      <c r="E277" s="96"/>
      <c r="F277" s="96"/>
      <c r="M277" s="95"/>
    </row>
    <row r="278" spans="3:13" x14ac:dyDescent="0.3">
      <c r="C278" s="97"/>
      <c r="E278" s="96"/>
      <c r="F278" s="96"/>
      <c r="M278" s="95"/>
    </row>
    <row r="279" spans="3:13" x14ac:dyDescent="0.3">
      <c r="C279" s="97"/>
      <c r="E279" s="96"/>
      <c r="F279" s="96"/>
      <c r="M279" s="95"/>
    </row>
    <row r="280" spans="3:13" x14ac:dyDescent="0.3">
      <c r="C280" s="97"/>
      <c r="E280" s="96"/>
      <c r="F280" s="96"/>
      <c r="M280" s="95"/>
    </row>
    <row r="281" spans="3:13" x14ac:dyDescent="0.3">
      <c r="C281" s="97"/>
      <c r="E281" s="96"/>
      <c r="F281" s="96"/>
      <c r="M281" s="95"/>
    </row>
    <row r="282" spans="3:13" x14ac:dyDescent="0.3">
      <c r="C282" s="97"/>
      <c r="E282" s="96"/>
      <c r="F282" s="96"/>
      <c r="M282" s="95"/>
    </row>
    <row r="283" spans="3:13" x14ac:dyDescent="0.3">
      <c r="C283" s="97"/>
      <c r="E283" s="96"/>
      <c r="F283" s="96"/>
      <c r="M283" s="95"/>
    </row>
    <row r="284" spans="3:13" x14ac:dyDescent="0.3">
      <c r="C284" s="97"/>
      <c r="E284" s="96"/>
      <c r="F284" s="96"/>
      <c r="M284" s="95"/>
    </row>
    <row r="285" spans="3:13" x14ac:dyDescent="0.3">
      <c r="C285" s="97"/>
      <c r="E285" s="96"/>
      <c r="F285" s="96"/>
      <c r="M285" s="95"/>
    </row>
    <row r="286" spans="3:13" x14ac:dyDescent="0.3">
      <c r="C286" s="97"/>
      <c r="E286" s="96"/>
      <c r="F286" s="96"/>
      <c r="M286" s="95"/>
    </row>
    <row r="287" spans="3:13" x14ac:dyDescent="0.3">
      <c r="C287" s="97"/>
      <c r="E287" s="96"/>
      <c r="F287" s="96"/>
      <c r="M287" s="95"/>
    </row>
    <row r="288" spans="3:13" x14ac:dyDescent="0.3">
      <c r="C288" s="97"/>
      <c r="E288" s="96"/>
      <c r="F288" s="96"/>
      <c r="M288" s="95"/>
    </row>
    <row r="289" spans="3:13" x14ac:dyDescent="0.3">
      <c r="C289" s="97"/>
      <c r="E289" s="96"/>
      <c r="F289" s="96"/>
      <c r="M289" s="95"/>
    </row>
    <row r="290" spans="3:13" x14ac:dyDescent="0.3">
      <c r="C290" s="97"/>
      <c r="E290" s="96"/>
      <c r="F290" s="96"/>
      <c r="M290" s="95"/>
    </row>
    <row r="291" spans="3:13" x14ac:dyDescent="0.3">
      <c r="C291" s="97"/>
      <c r="E291" s="96"/>
      <c r="F291" s="96"/>
      <c r="M291" s="95"/>
    </row>
    <row r="292" spans="3:13" x14ac:dyDescent="0.3">
      <c r="C292" s="97"/>
      <c r="E292" s="96"/>
      <c r="F292" s="96"/>
      <c r="M292" s="95"/>
    </row>
    <row r="293" spans="3:13" x14ac:dyDescent="0.3">
      <c r="C293" s="97"/>
      <c r="E293" s="96"/>
      <c r="F293" s="96"/>
      <c r="M293" s="95"/>
    </row>
    <row r="294" spans="3:13" x14ac:dyDescent="0.3">
      <c r="C294" s="97"/>
      <c r="E294" s="96"/>
      <c r="F294" s="96"/>
      <c r="M294" s="95"/>
    </row>
    <row r="295" spans="3:13" x14ac:dyDescent="0.3">
      <c r="C295" s="97"/>
      <c r="E295" s="96"/>
      <c r="F295" s="96"/>
      <c r="M295" s="95"/>
    </row>
    <row r="296" spans="3:13" x14ac:dyDescent="0.3">
      <c r="C296" s="97"/>
      <c r="E296" s="96"/>
      <c r="F296" s="96"/>
      <c r="M296" s="95"/>
    </row>
    <row r="297" spans="3:13" x14ac:dyDescent="0.3">
      <c r="C297" s="97"/>
      <c r="E297" s="96"/>
      <c r="F297" s="96"/>
      <c r="M297" s="95"/>
    </row>
    <row r="298" spans="3:13" x14ac:dyDescent="0.3">
      <c r="C298" s="97"/>
      <c r="E298" s="96"/>
      <c r="F298" s="96"/>
      <c r="M298" s="95"/>
    </row>
    <row r="299" spans="3:13" x14ac:dyDescent="0.3">
      <c r="C299" s="97"/>
      <c r="E299" s="96"/>
      <c r="F299" s="96"/>
      <c r="M299" s="95"/>
    </row>
    <row r="300" spans="3:13" x14ac:dyDescent="0.3">
      <c r="C300" s="97"/>
      <c r="E300" s="96"/>
      <c r="F300" s="96"/>
      <c r="M300" s="95"/>
    </row>
    <row r="301" spans="3:13" x14ac:dyDescent="0.3">
      <c r="C301" s="97"/>
      <c r="E301" s="96"/>
      <c r="F301" s="96"/>
      <c r="M301" s="95"/>
    </row>
    <row r="302" spans="3:13" x14ac:dyDescent="0.3">
      <c r="C302" s="97"/>
      <c r="E302" s="96"/>
      <c r="F302" s="96"/>
      <c r="M302" s="95"/>
    </row>
    <row r="303" spans="3:13" x14ac:dyDescent="0.3">
      <c r="C303" s="97"/>
      <c r="E303" s="96"/>
      <c r="F303" s="96"/>
      <c r="M303" s="95"/>
    </row>
    <row r="304" spans="3:13" x14ac:dyDescent="0.3">
      <c r="C304" s="97"/>
      <c r="E304" s="96"/>
      <c r="F304" s="96"/>
      <c r="M304" s="95"/>
    </row>
    <row r="305" spans="3:13" x14ac:dyDescent="0.3">
      <c r="C305" s="97"/>
      <c r="E305" s="96"/>
      <c r="F305" s="96"/>
      <c r="M305" s="95"/>
    </row>
    <row r="306" spans="3:13" x14ac:dyDescent="0.3">
      <c r="C306" s="97"/>
      <c r="E306" s="96"/>
      <c r="F306" s="96"/>
      <c r="M306" s="95"/>
    </row>
    <row r="307" spans="3:13" x14ac:dyDescent="0.3">
      <c r="C307" s="97"/>
      <c r="E307" s="96"/>
      <c r="F307" s="96"/>
      <c r="M307" s="95"/>
    </row>
    <row r="308" spans="3:13" x14ac:dyDescent="0.3">
      <c r="C308" s="97"/>
      <c r="E308" s="96"/>
      <c r="F308" s="96"/>
      <c r="M308" s="95"/>
    </row>
    <row r="309" spans="3:13" x14ac:dyDescent="0.3">
      <c r="C309" s="97"/>
      <c r="E309" s="96"/>
      <c r="F309" s="96"/>
      <c r="M309" s="95"/>
    </row>
    <row r="310" spans="3:13" x14ac:dyDescent="0.3">
      <c r="C310" s="97"/>
      <c r="E310" s="96"/>
      <c r="F310" s="96"/>
      <c r="M310" s="95"/>
    </row>
    <row r="311" spans="3:13" x14ac:dyDescent="0.3">
      <c r="C311" s="97"/>
      <c r="E311" s="96"/>
      <c r="F311" s="96"/>
      <c r="M311" s="95"/>
    </row>
    <row r="312" spans="3:13" x14ac:dyDescent="0.3">
      <c r="C312" s="97"/>
      <c r="E312" s="96"/>
      <c r="F312" s="96"/>
      <c r="M312" s="95"/>
    </row>
    <row r="313" spans="3:13" x14ac:dyDescent="0.3">
      <c r="C313" s="97"/>
      <c r="E313" s="96"/>
      <c r="F313" s="96"/>
      <c r="M313" s="95"/>
    </row>
    <row r="314" spans="3:13" x14ac:dyDescent="0.3">
      <c r="C314" s="97"/>
      <c r="E314" s="96"/>
      <c r="F314" s="96"/>
      <c r="M314" s="95"/>
    </row>
    <row r="315" spans="3:13" x14ac:dyDescent="0.3">
      <c r="C315" s="97"/>
      <c r="E315" s="96"/>
      <c r="F315" s="96"/>
      <c r="M315" s="95"/>
    </row>
    <row r="316" spans="3:13" x14ac:dyDescent="0.3">
      <c r="C316" s="97"/>
      <c r="E316" s="96"/>
      <c r="F316" s="96"/>
      <c r="M316" s="95"/>
    </row>
    <row r="317" spans="3:13" x14ac:dyDescent="0.3">
      <c r="C317" s="97"/>
      <c r="E317" s="96"/>
      <c r="F317" s="96"/>
      <c r="M317" s="95"/>
    </row>
    <row r="318" spans="3:13" x14ac:dyDescent="0.3">
      <c r="C318" s="97"/>
      <c r="E318" s="96"/>
      <c r="F318" s="96"/>
      <c r="M318" s="95"/>
    </row>
    <row r="319" spans="3:13" x14ac:dyDescent="0.3">
      <c r="C319" s="97"/>
      <c r="E319" s="96"/>
      <c r="F319" s="96"/>
      <c r="M319" s="95"/>
    </row>
    <row r="320" spans="3:13" x14ac:dyDescent="0.3">
      <c r="C320" s="97"/>
      <c r="E320" s="96"/>
      <c r="F320" s="96"/>
      <c r="M320" s="95"/>
    </row>
    <row r="321" spans="3:13" x14ac:dyDescent="0.3">
      <c r="C321" s="97"/>
      <c r="E321" s="96"/>
      <c r="F321" s="96"/>
      <c r="M321" s="95"/>
    </row>
    <row r="322" spans="3:13" x14ac:dyDescent="0.3">
      <c r="C322" s="97"/>
      <c r="E322" s="96"/>
      <c r="F322" s="96"/>
      <c r="M322" s="95"/>
    </row>
    <row r="323" spans="3:13" x14ac:dyDescent="0.3">
      <c r="C323" s="97"/>
      <c r="E323" s="96"/>
      <c r="F323" s="96"/>
      <c r="M323" s="95"/>
    </row>
    <row r="324" spans="3:13" x14ac:dyDescent="0.3">
      <c r="C324" s="97"/>
      <c r="E324" s="96"/>
      <c r="F324" s="96"/>
      <c r="M324" s="95"/>
    </row>
    <row r="325" spans="3:13" x14ac:dyDescent="0.3">
      <c r="C325" s="97"/>
      <c r="E325" s="96"/>
      <c r="F325" s="96"/>
      <c r="M325" s="95"/>
    </row>
    <row r="326" spans="3:13" x14ac:dyDescent="0.3">
      <c r="C326" s="97"/>
      <c r="E326" s="96"/>
      <c r="F326" s="96"/>
      <c r="M326" s="95"/>
    </row>
    <row r="327" spans="3:13" x14ac:dyDescent="0.3">
      <c r="C327" s="97"/>
      <c r="E327" s="96"/>
      <c r="F327" s="96"/>
      <c r="M327" s="95"/>
    </row>
    <row r="328" spans="3:13" x14ac:dyDescent="0.3">
      <c r="C328" s="97"/>
      <c r="E328" s="96"/>
      <c r="F328" s="96"/>
      <c r="M328" s="95"/>
    </row>
    <row r="329" spans="3:13" x14ac:dyDescent="0.3">
      <c r="C329" s="97"/>
      <c r="E329" s="96"/>
      <c r="F329" s="96"/>
      <c r="M329" s="95"/>
    </row>
    <row r="330" spans="3:13" x14ac:dyDescent="0.3">
      <c r="C330" s="97"/>
      <c r="E330" s="96"/>
      <c r="F330" s="96"/>
      <c r="M330" s="95"/>
    </row>
    <row r="331" spans="3:13" x14ac:dyDescent="0.3">
      <c r="C331" s="97"/>
      <c r="E331" s="96"/>
      <c r="F331" s="96"/>
      <c r="M331" s="95"/>
    </row>
    <row r="332" spans="3:13" x14ac:dyDescent="0.3">
      <c r="C332" s="97"/>
      <c r="E332" s="96"/>
      <c r="F332" s="96"/>
      <c r="M332" s="95"/>
    </row>
    <row r="333" spans="3:13" x14ac:dyDescent="0.3">
      <c r="C333" s="97"/>
      <c r="E333" s="96"/>
      <c r="F333" s="96"/>
      <c r="M333" s="95"/>
    </row>
    <row r="334" spans="3:13" x14ac:dyDescent="0.3">
      <c r="C334" s="97"/>
      <c r="E334" s="96"/>
      <c r="F334" s="96"/>
      <c r="M334" s="95"/>
    </row>
    <row r="335" spans="3:13" x14ac:dyDescent="0.3">
      <c r="C335" s="97"/>
      <c r="E335" s="96"/>
      <c r="F335" s="96"/>
      <c r="M335" s="95"/>
    </row>
    <row r="336" spans="3:13" x14ac:dyDescent="0.3">
      <c r="C336" s="97"/>
      <c r="E336" s="96"/>
      <c r="F336" s="96"/>
      <c r="M336" s="95"/>
    </row>
    <row r="337" spans="3:13" x14ac:dyDescent="0.3">
      <c r="C337" s="97"/>
      <c r="E337" s="96"/>
      <c r="F337" s="96"/>
      <c r="M337" s="95"/>
    </row>
    <row r="338" spans="3:13" x14ac:dyDescent="0.3">
      <c r="C338" s="97"/>
      <c r="E338" s="96"/>
      <c r="F338" s="96"/>
      <c r="M338" s="95"/>
    </row>
    <row r="339" spans="3:13" x14ac:dyDescent="0.3">
      <c r="C339" s="97"/>
      <c r="E339" s="96"/>
      <c r="F339" s="96"/>
      <c r="M339" s="95"/>
    </row>
    <row r="340" spans="3:13" x14ac:dyDescent="0.3">
      <c r="C340" s="97"/>
      <c r="E340" s="96"/>
      <c r="F340" s="96"/>
      <c r="M340" s="95"/>
    </row>
    <row r="341" spans="3:13" x14ac:dyDescent="0.3">
      <c r="C341" s="97"/>
      <c r="E341" s="96"/>
      <c r="F341" s="96"/>
      <c r="M341" s="95"/>
    </row>
    <row r="342" spans="3:13" x14ac:dyDescent="0.3">
      <c r="C342" s="97"/>
      <c r="E342" s="96"/>
      <c r="F342" s="96"/>
      <c r="M342" s="95"/>
    </row>
    <row r="343" spans="3:13" x14ac:dyDescent="0.3">
      <c r="C343" s="97"/>
      <c r="E343" s="96"/>
      <c r="F343" s="96"/>
      <c r="M343" s="95"/>
    </row>
    <row r="344" spans="3:13" x14ac:dyDescent="0.3">
      <c r="C344" s="97"/>
      <c r="E344" s="96"/>
      <c r="F344" s="96"/>
      <c r="M344" s="95"/>
    </row>
    <row r="345" spans="3:13" x14ac:dyDescent="0.3">
      <c r="C345" s="97"/>
      <c r="E345" s="96"/>
      <c r="F345" s="96"/>
      <c r="M345" s="95"/>
    </row>
    <row r="346" spans="3:13" x14ac:dyDescent="0.3">
      <c r="C346" s="97"/>
      <c r="E346" s="96"/>
      <c r="F346" s="96"/>
      <c r="M346" s="95"/>
    </row>
    <row r="347" spans="3:13" x14ac:dyDescent="0.3">
      <c r="C347" s="97"/>
      <c r="E347" s="96"/>
      <c r="F347" s="96"/>
      <c r="M347" s="95"/>
    </row>
    <row r="348" spans="3:13" x14ac:dyDescent="0.3">
      <c r="C348" s="97"/>
      <c r="E348" s="96"/>
      <c r="F348" s="96"/>
      <c r="M348" s="95"/>
    </row>
    <row r="349" spans="3:13" x14ac:dyDescent="0.3">
      <c r="C349" s="97"/>
      <c r="E349" s="96"/>
      <c r="F349" s="96"/>
      <c r="M349" s="95"/>
    </row>
    <row r="350" spans="3:13" x14ac:dyDescent="0.3">
      <c r="C350" s="97"/>
      <c r="E350" s="96"/>
      <c r="F350" s="96"/>
      <c r="M350" s="95"/>
    </row>
    <row r="351" spans="3:13" x14ac:dyDescent="0.3">
      <c r="C351" s="97"/>
      <c r="E351" s="96"/>
      <c r="F351" s="96"/>
      <c r="M351" s="95"/>
    </row>
    <row r="352" spans="3:13" x14ac:dyDescent="0.3">
      <c r="C352" s="97"/>
      <c r="E352" s="96"/>
      <c r="F352" s="96"/>
      <c r="M352" s="95"/>
    </row>
    <row r="353" spans="3:13" x14ac:dyDescent="0.3">
      <c r="C353" s="97"/>
      <c r="E353" s="96"/>
      <c r="F353" s="96"/>
      <c r="M353" s="95"/>
    </row>
    <row r="354" spans="3:13" x14ac:dyDescent="0.3">
      <c r="C354" s="97"/>
      <c r="E354" s="96"/>
      <c r="F354" s="96"/>
      <c r="M354" s="95"/>
    </row>
    <row r="355" spans="3:13" x14ac:dyDescent="0.3">
      <c r="C355" s="97"/>
      <c r="E355" s="96"/>
      <c r="F355" s="96"/>
      <c r="M355" s="95"/>
    </row>
    <row r="356" spans="3:13" x14ac:dyDescent="0.3">
      <c r="C356" s="97"/>
      <c r="E356" s="96"/>
      <c r="F356" s="96"/>
      <c r="M356" s="95"/>
    </row>
    <row r="357" spans="3:13" x14ac:dyDescent="0.3">
      <c r="C357" s="97"/>
      <c r="E357" s="96"/>
      <c r="F357" s="96"/>
      <c r="M357" s="95"/>
    </row>
    <row r="358" spans="3:13" x14ac:dyDescent="0.3">
      <c r="C358" s="97"/>
      <c r="E358" s="96"/>
      <c r="F358" s="96"/>
      <c r="M358" s="95"/>
    </row>
    <row r="359" spans="3:13" x14ac:dyDescent="0.3">
      <c r="C359" s="97"/>
      <c r="E359" s="96"/>
      <c r="F359" s="96"/>
      <c r="M359" s="95"/>
    </row>
    <row r="360" spans="3:13" x14ac:dyDescent="0.3">
      <c r="C360" s="97"/>
      <c r="E360" s="96"/>
      <c r="F360" s="96"/>
      <c r="M360" s="95"/>
    </row>
    <row r="361" spans="3:13" x14ac:dyDescent="0.3">
      <c r="C361" s="97"/>
      <c r="E361" s="96"/>
      <c r="F361" s="96"/>
      <c r="M361" s="95"/>
    </row>
    <row r="362" spans="3:13" x14ac:dyDescent="0.3">
      <c r="C362" s="97"/>
      <c r="E362" s="96"/>
      <c r="F362" s="96"/>
      <c r="M362" s="95"/>
    </row>
    <row r="363" spans="3:13" x14ac:dyDescent="0.3">
      <c r="C363" s="97"/>
      <c r="E363" s="96"/>
      <c r="F363" s="96"/>
      <c r="M363" s="95"/>
    </row>
    <row r="364" spans="3:13" x14ac:dyDescent="0.3">
      <c r="C364" s="97"/>
      <c r="E364" s="96"/>
      <c r="F364" s="96"/>
      <c r="M364" s="95"/>
    </row>
    <row r="365" spans="3:13" x14ac:dyDescent="0.3">
      <c r="C365" s="97"/>
      <c r="E365" s="96"/>
      <c r="F365" s="96"/>
      <c r="M365" s="95"/>
    </row>
    <row r="366" spans="3:13" x14ac:dyDescent="0.3">
      <c r="C366" s="97"/>
      <c r="E366" s="96"/>
      <c r="F366" s="96"/>
      <c r="M366" s="95"/>
    </row>
    <row r="367" spans="3:13" x14ac:dyDescent="0.3">
      <c r="C367" s="97"/>
      <c r="E367" s="96"/>
      <c r="F367" s="96"/>
      <c r="M367" s="95"/>
    </row>
    <row r="368" spans="3:13" x14ac:dyDescent="0.3">
      <c r="C368" s="97"/>
      <c r="E368" s="96"/>
      <c r="F368" s="96"/>
      <c r="M368" s="95"/>
    </row>
    <row r="369" spans="3:13" x14ac:dyDescent="0.3">
      <c r="C369" s="97"/>
      <c r="E369" s="96"/>
      <c r="F369" s="96"/>
      <c r="M369" s="95"/>
    </row>
    <row r="370" spans="3:13" x14ac:dyDescent="0.3">
      <c r="C370" s="97"/>
      <c r="E370" s="96"/>
      <c r="F370" s="96"/>
      <c r="M370" s="95"/>
    </row>
    <row r="371" spans="3:13" x14ac:dyDescent="0.3">
      <c r="C371" s="97"/>
      <c r="E371" s="96"/>
      <c r="F371" s="96"/>
      <c r="M371" s="95"/>
    </row>
    <row r="372" spans="3:13" x14ac:dyDescent="0.3">
      <c r="C372" s="97"/>
      <c r="E372" s="96"/>
      <c r="F372" s="96"/>
      <c r="M372" s="95"/>
    </row>
    <row r="373" spans="3:13" x14ac:dyDescent="0.3">
      <c r="C373" s="97"/>
      <c r="E373" s="96"/>
      <c r="F373" s="96"/>
      <c r="M373" s="95"/>
    </row>
    <row r="374" spans="3:13" x14ac:dyDescent="0.3">
      <c r="C374" s="97"/>
      <c r="E374" s="96"/>
      <c r="F374" s="96"/>
      <c r="M374" s="95"/>
    </row>
    <row r="375" spans="3:13" x14ac:dyDescent="0.3">
      <c r="C375" s="97"/>
      <c r="E375" s="96"/>
      <c r="F375" s="96"/>
      <c r="M375" s="95"/>
    </row>
    <row r="376" spans="3:13" x14ac:dyDescent="0.3">
      <c r="C376" s="97"/>
      <c r="E376" s="96"/>
      <c r="F376" s="96"/>
      <c r="M376" s="95"/>
    </row>
    <row r="377" spans="3:13" x14ac:dyDescent="0.3">
      <c r="C377" s="97"/>
      <c r="E377" s="96"/>
      <c r="F377" s="96"/>
      <c r="M377" s="95"/>
    </row>
    <row r="378" spans="3:13" x14ac:dyDescent="0.3">
      <c r="C378" s="97"/>
      <c r="E378" s="96"/>
      <c r="F378" s="96"/>
      <c r="M378" s="95"/>
    </row>
    <row r="379" spans="3:13" x14ac:dyDescent="0.3">
      <c r="C379" s="97"/>
      <c r="E379" s="96"/>
      <c r="F379" s="96"/>
      <c r="M379" s="95"/>
    </row>
    <row r="380" spans="3:13" x14ac:dyDescent="0.3">
      <c r="C380" s="97"/>
      <c r="E380" s="96"/>
      <c r="F380" s="96"/>
      <c r="M380" s="95"/>
    </row>
    <row r="381" spans="3:13" x14ac:dyDescent="0.3">
      <c r="C381" s="97"/>
      <c r="E381" s="96"/>
      <c r="F381" s="96"/>
      <c r="M381" s="95"/>
    </row>
    <row r="382" spans="3:13" x14ac:dyDescent="0.3">
      <c r="C382" s="97"/>
      <c r="E382" s="96"/>
      <c r="F382" s="96"/>
      <c r="M382" s="95"/>
    </row>
    <row r="383" spans="3:13" x14ac:dyDescent="0.3">
      <c r="C383" s="97"/>
      <c r="E383" s="96"/>
      <c r="F383" s="96"/>
      <c r="M383" s="95"/>
    </row>
    <row r="384" spans="3:13" x14ac:dyDescent="0.3">
      <c r="C384" s="97"/>
      <c r="E384" s="96"/>
      <c r="F384" s="96"/>
      <c r="M384" s="95"/>
    </row>
    <row r="385" spans="3:13" x14ac:dyDescent="0.3">
      <c r="C385" s="97"/>
      <c r="E385" s="96"/>
      <c r="F385" s="96"/>
      <c r="M385" s="95"/>
    </row>
    <row r="386" spans="3:13" x14ac:dyDescent="0.3">
      <c r="C386" s="97"/>
      <c r="E386" s="96"/>
      <c r="F386" s="96"/>
      <c r="M386" s="95"/>
    </row>
    <row r="387" spans="3:13" x14ac:dyDescent="0.3">
      <c r="C387" s="97"/>
      <c r="E387" s="96"/>
      <c r="F387" s="96"/>
      <c r="M387" s="95"/>
    </row>
    <row r="388" spans="3:13" x14ac:dyDescent="0.3">
      <c r="C388" s="97"/>
      <c r="E388" s="96"/>
      <c r="F388" s="96"/>
      <c r="M388" s="95"/>
    </row>
    <row r="389" spans="3:13" x14ac:dyDescent="0.3">
      <c r="C389" s="97"/>
      <c r="E389" s="96"/>
      <c r="F389" s="96"/>
      <c r="M389" s="95"/>
    </row>
    <row r="390" spans="3:13" x14ac:dyDescent="0.3">
      <c r="C390" s="97"/>
      <c r="E390" s="96"/>
      <c r="F390" s="96"/>
      <c r="M390" s="95"/>
    </row>
    <row r="391" spans="3:13" x14ac:dyDescent="0.3">
      <c r="C391" s="97"/>
      <c r="E391" s="96"/>
      <c r="F391" s="96"/>
      <c r="M391" s="95"/>
    </row>
    <row r="392" spans="3:13" x14ac:dyDescent="0.3">
      <c r="C392" s="97"/>
      <c r="E392" s="96"/>
      <c r="F392" s="96"/>
      <c r="M392" s="95"/>
    </row>
    <row r="393" spans="3:13" x14ac:dyDescent="0.3">
      <c r="C393" s="97"/>
      <c r="E393" s="96"/>
      <c r="F393" s="96"/>
      <c r="M393" s="95"/>
    </row>
    <row r="394" spans="3:13" x14ac:dyDescent="0.3">
      <c r="C394" s="97"/>
      <c r="E394" s="96"/>
      <c r="F394" s="96"/>
      <c r="M394" s="95"/>
    </row>
    <row r="395" spans="3:13" x14ac:dyDescent="0.3">
      <c r="C395" s="97"/>
      <c r="E395" s="96"/>
      <c r="F395" s="96"/>
      <c r="M395" s="95"/>
    </row>
    <row r="396" spans="3:13" x14ac:dyDescent="0.3">
      <c r="C396" s="97"/>
      <c r="E396" s="96"/>
      <c r="F396" s="96"/>
      <c r="M396" s="95"/>
    </row>
    <row r="397" spans="3:13" x14ac:dyDescent="0.3">
      <c r="C397" s="97"/>
      <c r="E397" s="96"/>
      <c r="F397" s="96"/>
      <c r="M397" s="95"/>
    </row>
    <row r="398" spans="3:13" x14ac:dyDescent="0.3">
      <c r="C398" s="97"/>
      <c r="E398" s="96"/>
      <c r="F398" s="96"/>
      <c r="M398" s="95"/>
    </row>
    <row r="399" spans="3:13" x14ac:dyDescent="0.3">
      <c r="C399" s="97"/>
      <c r="E399" s="96"/>
      <c r="F399" s="96"/>
      <c r="M399" s="95"/>
    </row>
    <row r="400" spans="3:13" x14ac:dyDescent="0.3">
      <c r="C400" s="97"/>
      <c r="E400" s="96"/>
      <c r="F400" s="96"/>
      <c r="M400" s="95"/>
    </row>
    <row r="401" spans="3:13" x14ac:dyDescent="0.3">
      <c r="C401" s="97"/>
      <c r="E401" s="96"/>
      <c r="F401" s="96"/>
      <c r="M401" s="95"/>
    </row>
    <row r="402" spans="3:13" x14ac:dyDescent="0.3">
      <c r="C402" s="97"/>
      <c r="E402" s="96"/>
      <c r="F402" s="96"/>
      <c r="M402" s="95"/>
    </row>
    <row r="403" spans="3:13" x14ac:dyDescent="0.3">
      <c r="C403" s="97"/>
      <c r="E403" s="96"/>
      <c r="F403" s="96"/>
      <c r="M403" s="95"/>
    </row>
    <row r="404" spans="3:13" x14ac:dyDescent="0.3">
      <c r="C404" s="97"/>
      <c r="E404" s="96"/>
      <c r="F404" s="96"/>
      <c r="M404" s="95"/>
    </row>
    <row r="405" spans="3:13" x14ac:dyDescent="0.3">
      <c r="C405" s="97"/>
      <c r="E405" s="96"/>
      <c r="F405" s="96"/>
      <c r="M405" s="95"/>
    </row>
    <row r="406" spans="3:13" x14ac:dyDescent="0.3">
      <c r="C406" s="97"/>
      <c r="E406" s="96"/>
      <c r="F406" s="96"/>
      <c r="M406" s="95"/>
    </row>
    <row r="407" spans="3:13" x14ac:dyDescent="0.3">
      <c r="C407" s="97"/>
      <c r="E407" s="96"/>
      <c r="F407" s="96"/>
      <c r="M407" s="95"/>
    </row>
    <row r="408" spans="3:13" x14ac:dyDescent="0.3">
      <c r="C408" s="97"/>
      <c r="E408" s="96"/>
      <c r="F408" s="96"/>
      <c r="M408" s="95"/>
    </row>
    <row r="409" spans="3:13" x14ac:dyDescent="0.3">
      <c r="C409" s="97"/>
      <c r="E409" s="96"/>
      <c r="F409" s="96"/>
      <c r="M409" s="95"/>
    </row>
    <row r="410" spans="3:13" x14ac:dyDescent="0.3">
      <c r="C410" s="97"/>
      <c r="E410" s="96"/>
      <c r="F410" s="96"/>
      <c r="M410" s="95"/>
    </row>
    <row r="411" spans="3:13" x14ac:dyDescent="0.3">
      <c r="C411" s="97"/>
      <c r="E411" s="96"/>
      <c r="F411" s="96"/>
      <c r="M411" s="95"/>
    </row>
    <row r="412" spans="3:13" x14ac:dyDescent="0.3">
      <c r="C412" s="97"/>
      <c r="E412" s="96"/>
      <c r="F412" s="96"/>
      <c r="M412" s="95"/>
    </row>
    <row r="413" spans="3:13" x14ac:dyDescent="0.3">
      <c r="C413" s="97"/>
      <c r="E413" s="96"/>
      <c r="F413" s="96"/>
      <c r="M413" s="95"/>
    </row>
    <row r="414" spans="3:13" x14ac:dyDescent="0.3">
      <c r="C414" s="97"/>
      <c r="E414" s="96"/>
      <c r="F414" s="96"/>
      <c r="M414" s="95"/>
    </row>
    <row r="415" spans="3:13" x14ac:dyDescent="0.3">
      <c r="C415" s="97"/>
      <c r="E415" s="96"/>
      <c r="F415" s="96"/>
      <c r="M415" s="95"/>
    </row>
    <row r="416" spans="3:13" x14ac:dyDescent="0.3">
      <c r="C416" s="97"/>
      <c r="E416" s="96"/>
      <c r="F416" s="96"/>
      <c r="M416" s="95"/>
    </row>
    <row r="417" spans="3:13" x14ac:dyDescent="0.3">
      <c r="C417" s="97"/>
      <c r="E417" s="96"/>
      <c r="F417" s="96"/>
      <c r="M417" s="95"/>
    </row>
    <row r="418" spans="3:13" x14ac:dyDescent="0.3">
      <c r="C418" s="97"/>
      <c r="E418" s="96"/>
      <c r="F418" s="96"/>
      <c r="M418" s="95"/>
    </row>
    <row r="419" spans="3:13" x14ac:dyDescent="0.3">
      <c r="C419" s="97"/>
      <c r="E419" s="96"/>
      <c r="F419" s="96"/>
      <c r="M419" s="95"/>
    </row>
    <row r="420" spans="3:13" x14ac:dyDescent="0.3">
      <c r="C420" s="97"/>
      <c r="E420" s="96"/>
      <c r="F420" s="96"/>
      <c r="M420" s="95"/>
    </row>
    <row r="421" spans="3:13" x14ac:dyDescent="0.3">
      <c r="C421" s="97"/>
      <c r="E421" s="96"/>
      <c r="F421" s="96"/>
      <c r="M421" s="95"/>
    </row>
    <row r="422" spans="3:13" x14ac:dyDescent="0.3">
      <c r="C422" s="97"/>
      <c r="E422" s="96"/>
      <c r="F422" s="96"/>
      <c r="M422" s="95"/>
    </row>
    <row r="423" spans="3:13" x14ac:dyDescent="0.3">
      <c r="C423" s="97"/>
      <c r="E423" s="96"/>
      <c r="F423" s="96"/>
      <c r="M423" s="95"/>
    </row>
    <row r="424" spans="3:13" x14ac:dyDescent="0.3">
      <c r="C424" s="97"/>
      <c r="E424" s="96"/>
      <c r="F424" s="96"/>
      <c r="M424" s="95"/>
    </row>
    <row r="425" spans="3:13" x14ac:dyDescent="0.3">
      <c r="C425" s="97"/>
      <c r="E425" s="96"/>
      <c r="F425" s="96"/>
      <c r="M425" s="95"/>
    </row>
    <row r="426" spans="3:13" x14ac:dyDescent="0.3">
      <c r="C426" s="97"/>
      <c r="E426" s="96"/>
      <c r="F426" s="96"/>
      <c r="M426" s="95"/>
    </row>
    <row r="427" spans="3:13" x14ac:dyDescent="0.3">
      <c r="C427" s="97"/>
      <c r="E427" s="96"/>
      <c r="F427" s="96"/>
      <c r="M427" s="95"/>
    </row>
    <row r="428" spans="3:13" x14ac:dyDescent="0.3">
      <c r="C428" s="97"/>
      <c r="E428" s="96"/>
      <c r="F428" s="96"/>
      <c r="M428" s="95"/>
    </row>
    <row r="429" spans="3:13" x14ac:dyDescent="0.3">
      <c r="C429" s="97"/>
      <c r="E429" s="96"/>
      <c r="F429" s="96"/>
      <c r="M429" s="95"/>
    </row>
    <row r="430" spans="3:13" x14ac:dyDescent="0.3">
      <c r="C430" s="97"/>
      <c r="E430" s="96"/>
      <c r="F430" s="96"/>
      <c r="M430" s="95"/>
    </row>
    <row r="431" spans="3:13" x14ac:dyDescent="0.3">
      <c r="C431" s="97"/>
      <c r="E431" s="96"/>
      <c r="F431" s="96"/>
      <c r="M431" s="95"/>
    </row>
    <row r="432" spans="3:13" x14ac:dyDescent="0.3">
      <c r="C432" s="97"/>
      <c r="E432" s="96"/>
      <c r="F432" s="96"/>
      <c r="M432" s="95"/>
    </row>
    <row r="433" spans="3:13" x14ac:dyDescent="0.3">
      <c r="C433" s="97"/>
      <c r="E433" s="96"/>
      <c r="F433" s="96"/>
      <c r="M433" s="95"/>
    </row>
    <row r="434" spans="3:13" x14ac:dyDescent="0.3">
      <c r="C434" s="97"/>
      <c r="E434" s="96"/>
      <c r="F434" s="96"/>
      <c r="M434" s="95"/>
    </row>
    <row r="435" spans="3:13" x14ac:dyDescent="0.3">
      <c r="C435" s="97"/>
      <c r="E435" s="96"/>
      <c r="F435" s="96"/>
      <c r="M435" s="95"/>
    </row>
    <row r="436" spans="3:13" x14ac:dyDescent="0.3">
      <c r="C436" s="97"/>
      <c r="E436" s="96"/>
      <c r="F436" s="96"/>
      <c r="M436" s="95"/>
    </row>
    <row r="437" spans="3:13" x14ac:dyDescent="0.3">
      <c r="C437" s="97"/>
      <c r="E437" s="96"/>
      <c r="F437" s="96"/>
      <c r="M437" s="95"/>
    </row>
    <row r="438" spans="3:13" x14ac:dyDescent="0.3">
      <c r="C438" s="97"/>
      <c r="E438" s="96"/>
      <c r="F438" s="96"/>
      <c r="M438" s="95"/>
    </row>
    <row r="439" spans="3:13" x14ac:dyDescent="0.3">
      <c r="C439" s="97"/>
      <c r="E439" s="96"/>
      <c r="F439" s="96"/>
      <c r="M439" s="95"/>
    </row>
    <row r="440" spans="3:13" x14ac:dyDescent="0.3">
      <c r="C440" s="97"/>
      <c r="E440" s="96"/>
      <c r="F440" s="96"/>
      <c r="M440" s="95"/>
    </row>
    <row r="441" spans="3:13" x14ac:dyDescent="0.3">
      <c r="C441" s="97"/>
      <c r="E441" s="96"/>
      <c r="F441" s="96"/>
      <c r="M441" s="95"/>
    </row>
    <row r="442" spans="3:13" x14ac:dyDescent="0.3">
      <c r="C442" s="97"/>
      <c r="E442" s="96"/>
      <c r="F442" s="96"/>
      <c r="M442" s="95"/>
    </row>
    <row r="443" spans="3:13" x14ac:dyDescent="0.3">
      <c r="C443" s="97"/>
      <c r="E443" s="96"/>
      <c r="F443" s="96"/>
      <c r="M443" s="95"/>
    </row>
    <row r="444" spans="3:13" x14ac:dyDescent="0.3">
      <c r="C444" s="97"/>
      <c r="E444" s="96"/>
      <c r="F444" s="96"/>
      <c r="M444" s="95"/>
    </row>
    <row r="445" spans="3:13" x14ac:dyDescent="0.3">
      <c r="C445" s="97"/>
      <c r="E445" s="96"/>
      <c r="F445" s="96"/>
      <c r="M445" s="95"/>
    </row>
    <row r="446" spans="3:13" x14ac:dyDescent="0.3">
      <c r="C446" s="97"/>
      <c r="E446" s="96"/>
      <c r="F446" s="96"/>
      <c r="M446" s="95"/>
    </row>
    <row r="447" spans="3:13" x14ac:dyDescent="0.3">
      <c r="C447" s="97"/>
      <c r="E447" s="96"/>
      <c r="F447" s="96"/>
      <c r="M447" s="95"/>
    </row>
    <row r="448" spans="3:13" x14ac:dyDescent="0.3">
      <c r="C448" s="97"/>
      <c r="E448" s="96"/>
      <c r="F448" s="96"/>
      <c r="M448" s="95"/>
    </row>
    <row r="449" spans="3:13" x14ac:dyDescent="0.3">
      <c r="C449" s="97"/>
      <c r="E449" s="96"/>
      <c r="F449" s="96"/>
      <c r="M449" s="95"/>
    </row>
    <row r="450" spans="3:13" x14ac:dyDescent="0.3">
      <c r="C450" s="97"/>
      <c r="E450" s="96"/>
      <c r="F450" s="96"/>
      <c r="M450" s="95"/>
    </row>
    <row r="451" spans="3:13" x14ac:dyDescent="0.3">
      <c r="C451" s="97"/>
      <c r="E451" s="96"/>
      <c r="F451" s="96"/>
      <c r="M451" s="95"/>
    </row>
  </sheetData>
  <mergeCells count="15">
    <mergeCell ref="C21:D21"/>
    <mergeCell ref="C22:D22"/>
    <mergeCell ref="A6:M6"/>
    <mergeCell ref="B7:C7"/>
    <mergeCell ref="B18:C18"/>
    <mergeCell ref="B5:C5"/>
    <mergeCell ref="A1:M1"/>
    <mergeCell ref="A3:A4"/>
    <mergeCell ref="B3:C4"/>
    <mergeCell ref="D3:D4"/>
    <mergeCell ref="E3:F3"/>
    <mergeCell ref="G3:G4"/>
    <mergeCell ref="H3:H4"/>
    <mergeCell ref="I3:J3"/>
    <mergeCell ref="L3:M3"/>
  </mergeCells>
  <pageMargins left="0.70866141732283472" right="0.70866141732283472" top="0.74803149606299213" bottom="0.74803149606299213" header="0.31496062992125984" footer="0.31496062992125984"/>
  <pageSetup paperSize="5" scale="5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DE31-BDB9-43C4-9C4E-DE06FE04F820}">
  <dimension ref="A1:L569"/>
  <sheetViews>
    <sheetView topLeftCell="A130" zoomScale="85" zoomScaleNormal="120" workbookViewId="0">
      <selection activeCell="K149" sqref="K149"/>
    </sheetView>
  </sheetViews>
  <sheetFormatPr defaultRowHeight="14.25" x14ac:dyDescent="0.45"/>
  <cols>
    <col min="1" max="1" width="3.46484375" style="384" customWidth="1"/>
    <col min="2" max="2" width="3.19921875" style="387" customWidth="1"/>
    <col min="3" max="3" width="24.796875" style="384" customWidth="1"/>
    <col min="4" max="4" width="16.796875" style="373" customWidth="1"/>
    <col min="5" max="5" width="8.46484375" style="373" bestFit="1" customWidth="1"/>
    <col min="6" max="6" width="11.796875" style="373" customWidth="1"/>
    <col min="7" max="7" width="6" style="373" customWidth="1"/>
    <col min="8" max="8" width="11.06640625" style="373" customWidth="1"/>
    <col min="9" max="10" width="9.06640625" style="374" customWidth="1"/>
    <col min="11" max="12" width="15.9296875" style="373" customWidth="1"/>
  </cols>
  <sheetData>
    <row r="1" spans="1:12" x14ac:dyDescent="0.45">
      <c r="A1" s="907" t="s">
        <v>940</v>
      </c>
      <c r="B1" s="907"/>
      <c r="C1" s="907"/>
      <c r="D1" s="907"/>
      <c r="E1" s="907"/>
      <c r="F1" s="907"/>
      <c r="G1" s="907"/>
      <c r="H1" s="907"/>
      <c r="I1" s="907"/>
      <c r="J1" s="907"/>
      <c r="K1" s="907"/>
      <c r="L1" s="907"/>
    </row>
    <row r="2" spans="1:12" x14ac:dyDescent="0.45">
      <c r="A2" s="908" t="s">
        <v>941</v>
      </c>
      <c r="B2" s="908"/>
      <c r="C2" s="908"/>
      <c r="D2" s="908"/>
      <c r="E2" s="908"/>
      <c r="F2" s="908"/>
      <c r="G2" s="908"/>
      <c r="H2" s="908"/>
      <c r="I2" s="908"/>
      <c r="J2" s="908"/>
      <c r="K2" s="908"/>
      <c r="L2" s="908"/>
    </row>
    <row r="3" spans="1:12" ht="24.5" customHeight="1" x14ac:dyDescent="0.45">
      <c r="A3" s="909" t="s">
        <v>290</v>
      </c>
      <c r="B3" s="909" t="s">
        <v>201</v>
      </c>
      <c r="C3" s="909"/>
      <c r="D3" s="909" t="s">
        <v>293</v>
      </c>
      <c r="E3" s="909" t="s">
        <v>294</v>
      </c>
      <c r="F3" s="909" t="s">
        <v>206</v>
      </c>
      <c r="G3" s="909"/>
      <c r="H3" s="910" t="s">
        <v>207</v>
      </c>
      <c r="I3" s="910"/>
      <c r="J3" s="287" t="s">
        <v>808</v>
      </c>
      <c r="K3" s="911" t="s">
        <v>208</v>
      </c>
      <c r="L3" s="911"/>
    </row>
    <row r="4" spans="1:12" x14ac:dyDescent="0.45">
      <c r="A4" s="909"/>
      <c r="B4" s="909"/>
      <c r="C4" s="909"/>
      <c r="D4" s="909"/>
      <c r="E4" s="909"/>
      <c r="F4" s="286" t="s">
        <v>209</v>
      </c>
      <c r="G4" s="286" t="s">
        <v>210</v>
      </c>
      <c r="H4" s="286" t="s">
        <v>209</v>
      </c>
      <c r="I4" s="287" t="s">
        <v>210</v>
      </c>
      <c r="J4" s="287" t="s">
        <v>210</v>
      </c>
      <c r="K4" s="288" t="s">
        <v>297</v>
      </c>
      <c r="L4" s="286" t="s">
        <v>298</v>
      </c>
    </row>
    <row r="5" spans="1:12" x14ac:dyDescent="0.45">
      <c r="A5" s="912" t="s">
        <v>299</v>
      </c>
      <c r="B5" s="912"/>
      <c r="C5" s="912"/>
      <c r="D5" s="912"/>
      <c r="E5" s="912"/>
      <c r="F5" s="912"/>
      <c r="G5" s="912"/>
      <c r="H5" s="912"/>
      <c r="I5" s="912"/>
      <c r="J5" s="912"/>
      <c r="K5" s="912"/>
      <c r="L5" s="912"/>
    </row>
    <row r="6" spans="1:12" x14ac:dyDescent="0.45">
      <c r="A6" s="289" t="s">
        <v>300</v>
      </c>
      <c r="B6" s="913" t="s">
        <v>702</v>
      </c>
      <c r="C6" s="913"/>
      <c r="D6" s="290"/>
      <c r="E6" s="522"/>
      <c r="F6" s="522"/>
      <c r="G6" s="522"/>
      <c r="H6" s="522"/>
      <c r="I6" s="629"/>
      <c r="J6" s="629"/>
      <c r="K6" s="522"/>
      <c r="L6" s="522">
        <f>(L7+L11+L17+L21+L26)/5</f>
        <v>0.70757434245696049</v>
      </c>
    </row>
    <row r="7" spans="1:12" x14ac:dyDescent="0.45">
      <c r="A7" s="291"/>
      <c r="B7" s="904" t="s">
        <v>301</v>
      </c>
      <c r="C7" s="904"/>
      <c r="D7" s="293"/>
      <c r="E7" s="564"/>
      <c r="F7" s="564"/>
      <c r="G7" s="564"/>
      <c r="H7" s="564"/>
      <c r="I7" s="573"/>
      <c r="J7" s="573"/>
      <c r="K7" s="630"/>
      <c r="L7" s="569">
        <f>SUM(K8:K10)/3</f>
        <v>0.56857487077843849</v>
      </c>
    </row>
    <row r="8" spans="1:12" ht="22.5" x14ac:dyDescent="0.45">
      <c r="A8" s="294"/>
      <c r="B8" s="294">
        <v>1</v>
      </c>
      <c r="C8" s="295" t="s">
        <v>302</v>
      </c>
      <c r="D8" s="296" t="s">
        <v>303</v>
      </c>
      <c r="E8" s="773">
        <v>17154</v>
      </c>
      <c r="F8" s="774">
        <f>E8*G8</f>
        <v>10292.4</v>
      </c>
      <c r="G8" s="561">
        <v>0.6</v>
      </c>
      <c r="H8" s="558">
        <v>402</v>
      </c>
      <c r="I8" s="559">
        <f>H8/F8*100%</f>
        <v>3.9057945668648716E-2</v>
      </c>
      <c r="J8" s="559">
        <v>1</v>
      </c>
      <c r="K8" s="519">
        <f>I8</f>
        <v>3.9057945668648716E-2</v>
      </c>
      <c r="L8" s="519"/>
    </row>
    <row r="9" spans="1:12" ht="22.5" x14ac:dyDescent="0.45">
      <c r="A9" s="294"/>
      <c r="B9" s="294">
        <v>2</v>
      </c>
      <c r="C9" s="296" t="s">
        <v>304</v>
      </c>
      <c r="D9" s="298" t="s">
        <v>305</v>
      </c>
      <c r="E9" s="563">
        <v>22</v>
      </c>
      <c r="F9" s="774">
        <f>E9*G9</f>
        <v>13.2</v>
      </c>
      <c r="G9" s="561">
        <v>0.6</v>
      </c>
      <c r="H9" s="775">
        <v>22</v>
      </c>
      <c r="I9" s="559">
        <f t="shared" ref="I9:I16" si="0">H9/F9*100%</f>
        <v>1.6666666666666667</v>
      </c>
      <c r="J9" s="559">
        <v>1</v>
      </c>
      <c r="K9" s="519">
        <f t="shared" ref="K9:K34" si="1">I9</f>
        <v>1.6666666666666667</v>
      </c>
      <c r="L9" s="519"/>
    </row>
    <row r="10" spans="1:12" ht="33.75" x14ac:dyDescent="0.45">
      <c r="A10" s="294"/>
      <c r="B10" s="294">
        <v>3</v>
      </c>
      <c r="C10" s="296" t="s">
        <v>306</v>
      </c>
      <c r="D10" s="294" t="s">
        <v>307</v>
      </c>
      <c r="E10" s="776">
        <v>1</v>
      </c>
      <c r="F10" s="777">
        <f>E10*G10</f>
        <v>0.2</v>
      </c>
      <c r="G10" s="778">
        <v>0.2</v>
      </c>
      <c r="H10" s="779">
        <v>0</v>
      </c>
      <c r="I10" s="559">
        <f t="shared" si="0"/>
        <v>0</v>
      </c>
      <c r="J10" s="559">
        <v>1</v>
      </c>
      <c r="K10" s="519">
        <f t="shared" si="1"/>
        <v>0</v>
      </c>
      <c r="L10" s="519"/>
    </row>
    <row r="11" spans="1:12" x14ac:dyDescent="0.45">
      <c r="A11" s="299"/>
      <c r="B11" s="914" t="s">
        <v>308</v>
      </c>
      <c r="C11" s="914"/>
      <c r="D11" s="293"/>
      <c r="E11" s="564"/>
      <c r="F11" s="564"/>
      <c r="G11" s="565"/>
      <c r="H11" s="566"/>
      <c r="I11" s="567"/>
      <c r="J11" s="567"/>
      <c r="K11" s="568"/>
      <c r="L11" s="569">
        <f>SUM(K12:K15)/5</f>
        <v>0.58398756315584921</v>
      </c>
    </row>
    <row r="12" spans="1:12" ht="22.5" x14ac:dyDescent="0.45">
      <c r="A12" s="294"/>
      <c r="B12" s="294">
        <v>1</v>
      </c>
      <c r="C12" s="295" t="s">
        <v>309</v>
      </c>
      <c r="D12" s="296" t="s">
        <v>231</v>
      </c>
      <c r="E12" s="570">
        <v>10292</v>
      </c>
      <c r="F12" s="774">
        <f>E12*G12</f>
        <v>10292</v>
      </c>
      <c r="G12" s="561">
        <v>1</v>
      </c>
      <c r="H12" s="780">
        <v>4734</v>
      </c>
      <c r="I12" s="559">
        <f t="shared" si="0"/>
        <v>0.45996890788962302</v>
      </c>
      <c r="J12" s="559">
        <v>1</v>
      </c>
      <c r="K12" s="519">
        <f t="shared" si="1"/>
        <v>0.45996890788962302</v>
      </c>
      <c r="L12" s="519"/>
    </row>
    <row r="13" spans="1:12" x14ac:dyDescent="0.45">
      <c r="A13" s="294"/>
      <c r="B13" s="294">
        <v>2</v>
      </c>
      <c r="C13" s="295" t="s">
        <v>310</v>
      </c>
      <c r="D13" s="294" t="s">
        <v>311</v>
      </c>
      <c r="E13" s="560">
        <v>97</v>
      </c>
      <c r="F13" s="774">
        <f t="shared" ref="F13:F16" si="2">E13*G13</f>
        <v>97</v>
      </c>
      <c r="G13" s="561">
        <v>1</v>
      </c>
      <c r="H13" s="558">
        <v>97</v>
      </c>
      <c r="I13" s="559">
        <f t="shared" si="0"/>
        <v>1</v>
      </c>
      <c r="J13" s="559">
        <v>1</v>
      </c>
      <c r="K13" s="519">
        <f t="shared" si="1"/>
        <v>1</v>
      </c>
      <c r="L13" s="519"/>
    </row>
    <row r="14" spans="1:12" ht="33.75" x14ac:dyDescent="0.45">
      <c r="A14" s="294"/>
      <c r="B14" s="294">
        <v>3</v>
      </c>
      <c r="C14" s="295" t="s">
        <v>312</v>
      </c>
      <c r="D14" s="296" t="s">
        <v>303</v>
      </c>
      <c r="E14" s="560">
        <v>10292</v>
      </c>
      <c r="F14" s="774">
        <f t="shared" si="2"/>
        <v>10292</v>
      </c>
      <c r="G14" s="781">
        <v>1</v>
      </c>
      <c r="H14" s="775">
        <v>4734</v>
      </c>
      <c r="I14" s="559">
        <f t="shared" si="0"/>
        <v>0.45996890788962302</v>
      </c>
      <c r="J14" s="559">
        <v>1</v>
      </c>
      <c r="K14" s="519">
        <f t="shared" si="1"/>
        <v>0.45996890788962302</v>
      </c>
      <c r="L14" s="519"/>
    </row>
    <row r="15" spans="1:12" ht="22.5" x14ac:dyDescent="0.45">
      <c r="A15" s="294"/>
      <c r="B15" s="294">
        <v>4</v>
      </c>
      <c r="C15" s="295" t="s">
        <v>313</v>
      </c>
      <c r="D15" s="296" t="s">
        <v>305</v>
      </c>
      <c r="E15" s="560">
        <v>22</v>
      </c>
      <c r="F15" s="774">
        <f t="shared" si="2"/>
        <v>22</v>
      </c>
      <c r="G15" s="561">
        <v>1</v>
      </c>
      <c r="H15" s="558">
        <v>22</v>
      </c>
      <c r="I15" s="559">
        <f t="shared" si="0"/>
        <v>1</v>
      </c>
      <c r="J15" s="559">
        <v>1</v>
      </c>
      <c r="K15" s="519">
        <f t="shared" si="1"/>
        <v>1</v>
      </c>
      <c r="L15" s="519"/>
    </row>
    <row r="16" spans="1:12" ht="22.5" x14ac:dyDescent="0.45">
      <c r="A16" s="294"/>
      <c r="B16" s="294">
        <v>5</v>
      </c>
      <c r="C16" s="295" t="s">
        <v>314</v>
      </c>
      <c r="D16" s="296" t="s">
        <v>315</v>
      </c>
      <c r="E16" s="782">
        <v>1</v>
      </c>
      <c r="F16" s="777">
        <f t="shared" si="2"/>
        <v>1</v>
      </c>
      <c r="G16" s="783">
        <v>1</v>
      </c>
      <c r="H16" s="784">
        <v>0</v>
      </c>
      <c r="I16" s="999">
        <f t="shared" si="0"/>
        <v>0</v>
      </c>
      <c r="J16" s="999">
        <v>1</v>
      </c>
      <c r="K16" s="1000">
        <f t="shared" si="1"/>
        <v>0</v>
      </c>
      <c r="L16" s="1000"/>
    </row>
    <row r="17" spans="1:12" x14ac:dyDescent="0.45">
      <c r="A17" s="299"/>
      <c r="B17" s="914" t="s">
        <v>316</v>
      </c>
      <c r="C17" s="915"/>
      <c r="D17" s="293"/>
      <c r="E17" s="572"/>
      <c r="F17" s="572"/>
      <c r="G17" s="564"/>
      <c r="H17" s="573"/>
      <c r="I17" s="567"/>
      <c r="J17" s="567"/>
      <c r="K17" s="568"/>
      <c r="L17" s="569">
        <f>SUM(K18:K20)/3</f>
        <v>1.1769759450171822</v>
      </c>
    </row>
    <row r="18" spans="1:12" ht="22.5" x14ac:dyDescent="0.45">
      <c r="A18" s="294"/>
      <c r="B18" s="294">
        <v>1</v>
      </c>
      <c r="C18" s="295" t="s">
        <v>317</v>
      </c>
      <c r="D18" s="296" t="s">
        <v>318</v>
      </c>
      <c r="E18" s="574">
        <v>59</v>
      </c>
      <c r="F18" s="774">
        <f t="shared" ref="F18:F20" si="3">E18*G18</f>
        <v>42.48</v>
      </c>
      <c r="G18" s="514">
        <v>0.72</v>
      </c>
      <c r="H18" s="775">
        <v>0</v>
      </c>
      <c r="I18" s="519">
        <f t="shared" ref="I18:I20" si="4">H18/F18</f>
        <v>0</v>
      </c>
      <c r="J18" s="559">
        <v>1</v>
      </c>
      <c r="K18" s="519">
        <f t="shared" si="1"/>
        <v>0</v>
      </c>
      <c r="L18" s="519"/>
    </row>
    <row r="19" spans="1:12" ht="22.5" x14ac:dyDescent="0.45">
      <c r="A19" s="294"/>
      <c r="B19" s="294">
        <v>2</v>
      </c>
      <c r="C19" s="295" t="s">
        <v>319</v>
      </c>
      <c r="D19" s="296" t="s">
        <v>320</v>
      </c>
      <c r="E19" s="574">
        <v>4</v>
      </c>
      <c r="F19" s="774">
        <f t="shared" si="3"/>
        <v>3.88</v>
      </c>
      <c r="G19" s="561">
        <v>0.97</v>
      </c>
      <c r="H19" s="775">
        <v>4</v>
      </c>
      <c r="I19" s="519">
        <f t="shared" si="4"/>
        <v>1.0309278350515465</v>
      </c>
      <c r="J19" s="559">
        <v>1</v>
      </c>
      <c r="K19" s="519">
        <f t="shared" si="1"/>
        <v>1.0309278350515465</v>
      </c>
      <c r="L19" s="519"/>
    </row>
    <row r="20" spans="1:12" ht="33.75" x14ac:dyDescent="0.45">
      <c r="A20" s="294"/>
      <c r="B20" s="294">
        <v>3</v>
      </c>
      <c r="C20" s="295" t="s">
        <v>321</v>
      </c>
      <c r="D20" s="296" t="s">
        <v>322</v>
      </c>
      <c r="E20" s="574">
        <v>5</v>
      </c>
      <c r="F20" s="774">
        <f t="shared" si="3"/>
        <v>2</v>
      </c>
      <c r="G20" s="561">
        <v>0.4</v>
      </c>
      <c r="H20" s="775">
        <v>5</v>
      </c>
      <c r="I20" s="519">
        <f t="shared" si="4"/>
        <v>2.5</v>
      </c>
      <c r="J20" s="559">
        <v>1</v>
      </c>
      <c r="K20" s="519">
        <f t="shared" si="1"/>
        <v>2.5</v>
      </c>
      <c r="L20" s="519"/>
    </row>
    <row r="21" spans="1:12" x14ac:dyDescent="0.45">
      <c r="A21" s="299"/>
      <c r="B21" s="906" t="s">
        <v>323</v>
      </c>
      <c r="C21" s="906"/>
      <c r="D21" s="293"/>
      <c r="E21" s="564"/>
      <c r="F21" s="564"/>
      <c r="G21" s="564"/>
      <c r="H21" s="573"/>
      <c r="I21" s="567"/>
      <c r="J21" s="567"/>
      <c r="K21" s="568"/>
      <c r="L21" s="569">
        <f>SUM(K22:K25)/4</f>
        <v>0.25</v>
      </c>
    </row>
    <row r="22" spans="1:12" x14ac:dyDescent="0.45">
      <c r="A22" s="294"/>
      <c r="B22" s="294">
        <v>1</v>
      </c>
      <c r="C22" s="295" t="s">
        <v>324</v>
      </c>
      <c r="D22" s="296" t="s">
        <v>322</v>
      </c>
      <c r="E22" s="560">
        <v>5</v>
      </c>
      <c r="F22" s="774">
        <f t="shared" ref="F22:F25" si="5">E22*G22</f>
        <v>3.5</v>
      </c>
      <c r="G22" s="571">
        <v>0.7</v>
      </c>
      <c r="H22" s="785">
        <v>0</v>
      </c>
      <c r="I22" s="519">
        <f t="shared" ref="I22:I25" si="6">H22/F22</f>
        <v>0</v>
      </c>
      <c r="J22" s="559">
        <v>1</v>
      </c>
      <c r="K22" s="519">
        <f t="shared" si="1"/>
        <v>0</v>
      </c>
      <c r="L22" s="519"/>
    </row>
    <row r="23" spans="1:12" ht="22.5" x14ac:dyDescent="0.45">
      <c r="A23" s="294"/>
      <c r="B23" s="294">
        <v>2</v>
      </c>
      <c r="C23" s="295" t="s">
        <v>325</v>
      </c>
      <c r="D23" s="296" t="s">
        <v>322</v>
      </c>
      <c r="E23" s="560">
        <v>5</v>
      </c>
      <c r="F23" s="774">
        <f t="shared" si="5"/>
        <v>0.5</v>
      </c>
      <c r="G23" s="571">
        <v>0.1</v>
      </c>
      <c r="H23" s="786">
        <v>0</v>
      </c>
      <c r="I23" s="519">
        <f t="shared" si="6"/>
        <v>0</v>
      </c>
      <c r="J23" s="559">
        <v>1</v>
      </c>
      <c r="K23" s="519">
        <f t="shared" si="1"/>
        <v>0</v>
      </c>
      <c r="L23" s="519"/>
    </row>
    <row r="24" spans="1:12" x14ac:dyDescent="0.45">
      <c r="A24" s="294"/>
      <c r="B24" s="294">
        <v>3</v>
      </c>
      <c r="C24" s="295" t="s">
        <v>326</v>
      </c>
      <c r="D24" s="296" t="s">
        <v>322</v>
      </c>
      <c r="E24" s="560">
        <v>5</v>
      </c>
      <c r="F24" s="774">
        <f t="shared" si="5"/>
        <v>5</v>
      </c>
      <c r="G24" s="571">
        <v>1</v>
      </c>
      <c r="H24" s="785">
        <v>0</v>
      </c>
      <c r="I24" s="519">
        <f t="shared" si="6"/>
        <v>0</v>
      </c>
      <c r="J24" s="559">
        <v>1</v>
      </c>
      <c r="K24" s="519">
        <f t="shared" si="1"/>
        <v>0</v>
      </c>
      <c r="L24" s="519"/>
    </row>
    <row r="25" spans="1:12" ht="45" x14ac:dyDescent="0.45">
      <c r="A25" s="294"/>
      <c r="B25" s="294">
        <v>4</v>
      </c>
      <c r="C25" s="295" t="s">
        <v>327</v>
      </c>
      <c r="D25" s="296" t="s">
        <v>322</v>
      </c>
      <c r="E25" s="787">
        <v>5</v>
      </c>
      <c r="F25" s="774">
        <f t="shared" si="5"/>
        <v>5</v>
      </c>
      <c r="G25" s="788">
        <v>1</v>
      </c>
      <c r="H25" s="785">
        <v>5</v>
      </c>
      <c r="I25" s="519">
        <f t="shared" si="6"/>
        <v>1</v>
      </c>
      <c r="J25" s="559">
        <v>1</v>
      </c>
      <c r="K25" s="519">
        <f t="shared" si="1"/>
        <v>1</v>
      </c>
      <c r="L25" s="519"/>
    </row>
    <row r="26" spans="1:12" ht="27.5" customHeight="1" x14ac:dyDescent="0.45">
      <c r="A26" s="903"/>
      <c r="B26" s="904" t="s">
        <v>328</v>
      </c>
      <c r="C26" s="904"/>
      <c r="D26" s="293"/>
      <c r="E26" s="564"/>
      <c r="F26" s="564"/>
      <c r="G26" s="564"/>
      <c r="H26" s="573"/>
      <c r="I26" s="567"/>
      <c r="J26" s="567"/>
      <c r="K26" s="568"/>
      <c r="L26" s="569">
        <f>SUM(K27:K34)/8</f>
        <v>0.95833333333333326</v>
      </c>
    </row>
    <row r="27" spans="1:12" ht="45" x14ac:dyDescent="0.45">
      <c r="A27" s="903"/>
      <c r="B27" s="294">
        <v>1</v>
      </c>
      <c r="C27" s="303" t="s">
        <v>329</v>
      </c>
      <c r="D27" s="296" t="s">
        <v>231</v>
      </c>
      <c r="E27" s="773">
        <v>12</v>
      </c>
      <c r="F27" s="774">
        <f t="shared" ref="F27:F34" si="7">E27*G27</f>
        <v>12</v>
      </c>
      <c r="G27" s="789">
        <v>1</v>
      </c>
      <c r="H27" s="786">
        <v>12</v>
      </c>
      <c r="I27" s="519">
        <f t="shared" ref="I27:I34" si="8">H27/F27</f>
        <v>1</v>
      </c>
      <c r="J27" s="559">
        <v>1</v>
      </c>
      <c r="K27" s="519">
        <f t="shared" si="1"/>
        <v>1</v>
      </c>
      <c r="L27" s="519"/>
    </row>
    <row r="28" spans="1:12" ht="56.25" x14ac:dyDescent="0.45">
      <c r="A28" s="903"/>
      <c r="B28" s="294">
        <v>2</v>
      </c>
      <c r="C28" s="303" t="s">
        <v>330</v>
      </c>
      <c r="D28" s="296" t="s">
        <v>231</v>
      </c>
      <c r="E28" s="560">
        <v>30</v>
      </c>
      <c r="F28" s="774">
        <f t="shared" si="7"/>
        <v>30</v>
      </c>
      <c r="G28" s="571">
        <v>1</v>
      </c>
      <c r="H28" s="786">
        <v>15</v>
      </c>
      <c r="I28" s="519">
        <f t="shared" si="8"/>
        <v>0.5</v>
      </c>
      <c r="J28" s="559">
        <v>1</v>
      </c>
      <c r="K28" s="519">
        <f t="shared" si="1"/>
        <v>0.5</v>
      </c>
      <c r="L28" s="519"/>
    </row>
    <row r="29" spans="1:12" ht="22.5" x14ac:dyDescent="0.45">
      <c r="A29" s="903"/>
      <c r="B29" s="294">
        <v>3</v>
      </c>
      <c r="C29" s="303" t="s">
        <v>331</v>
      </c>
      <c r="D29" s="296" t="s">
        <v>231</v>
      </c>
      <c r="E29" s="560">
        <v>12</v>
      </c>
      <c r="F29" s="774">
        <f t="shared" si="7"/>
        <v>12</v>
      </c>
      <c r="G29" s="571">
        <v>1</v>
      </c>
      <c r="H29" s="786">
        <v>4</v>
      </c>
      <c r="I29" s="519">
        <f t="shared" si="8"/>
        <v>0.33333333333333331</v>
      </c>
      <c r="J29" s="559">
        <v>1</v>
      </c>
      <c r="K29" s="519">
        <f t="shared" si="1"/>
        <v>0.33333333333333331</v>
      </c>
      <c r="L29" s="519"/>
    </row>
    <row r="30" spans="1:12" ht="22.5" x14ac:dyDescent="0.45">
      <c r="A30" s="903"/>
      <c r="B30" s="294">
        <v>4</v>
      </c>
      <c r="C30" s="303" t="s">
        <v>332</v>
      </c>
      <c r="D30" s="296" t="s">
        <v>333</v>
      </c>
      <c r="E30" s="560">
        <v>12</v>
      </c>
      <c r="F30" s="774">
        <f t="shared" si="7"/>
        <v>12</v>
      </c>
      <c r="G30" s="571">
        <v>1</v>
      </c>
      <c r="H30" s="775">
        <v>4</v>
      </c>
      <c r="I30" s="519">
        <f t="shared" si="8"/>
        <v>0.33333333333333331</v>
      </c>
      <c r="J30" s="559">
        <v>1</v>
      </c>
      <c r="K30" s="519">
        <f t="shared" si="1"/>
        <v>0.33333333333333331</v>
      </c>
      <c r="L30" s="519"/>
    </row>
    <row r="31" spans="1:12" ht="45" x14ac:dyDescent="0.45">
      <c r="A31" s="903"/>
      <c r="B31" s="294">
        <v>5</v>
      </c>
      <c r="C31" s="303" t="s">
        <v>334</v>
      </c>
      <c r="D31" s="296" t="s">
        <v>335</v>
      </c>
      <c r="E31" s="560">
        <v>1</v>
      </c>
      <c r="F31" s="774">
        <f t="shared" si="7"/>
        <v>1</v>
      </c>
      <c r="G31" s="571">
        <v>1</v>
      </c>
      <c r="H31" s="775">
        <v>1</v>
      </c>
      <c r="I31" s="519">
        <f t="shared" si="8"/>
        <v>1</v>
      </c>
      <c r="J31" s="559">
        <v>1</v>
      </c>
      <c r="K31" s="519">
        <f t="shared" si="1"/>
        <v>1</v>
      </c>
      <c r="L31" s="519"/>
    </row>
    <row r="32" spans="1:12" ht="45" x14ac:dyDescent="0.45">
      <c r="A32" s="903"/>
      <c r="B32" s="294">
        <v>6</v>
      </c>
      <c r="C32" s="304" t="s">
        <v>336</v>
      </c>
      <c r="D32" s="295" t="s">
        <v>337</v>
      </c>
      <c r="E32" s="560">
        <v>5</v>
      </c>
      <c r="F32" s="774">
        <f t="shared" si="7"/>
        <v>5</v>
      </c>
      <c r="G32" s="575">
        <v>1</v>
      </c>
      <c r="H32" s="775">
        <v>5</v>
      </c>
      <c r="I32" s="519">
        <f t="shared" si="8"/>
        <v>1</v>
      </c>
      <c r="J32" s="559">
        <v>1</v>
      </c>
      <c r="K32" s="519">
        <f t="shared" si="1"/>
        <v>1</v>
      </c>
      <c r="L32" s="519"/>
    </row>
    <row r="33" spans="1:12" ht="33.75" x14ac:dyDescent="0.45">
      <c r="A33" s="903"/>
      <c r="B33" s="294">
        <v>7</v>
      </c>
      <c r="C33" s="304" t="s">
        <v>338</v>
      </c>
      <c r="D33" s="295" t="s">
        <v>339</v>
      </c>
      <c r="E33" s="560">
        <v>5</v>
      </c>
      <c r="F33" s="774">
        <f t="shared" si="7"/>
        <v>5</v>
      </c>
      <c r="G33" s="575">
        <v>1</v>
      </c>
      <c r="H33" s="785">
        <v>5</v>
      </c>
      <c r="I33" s="519">
        <f t="shared" si="8"/>
        <v>1</v>
      </c>
      <c r="J33" s="559">
        <v>1</v>
      </c>
      <c r="K33" s="519">
        <f t="shared" si="1"/>
        <v>1</v>
      </c>
      <c r="L33" s="519"/>
    </row>
    <row r="34" spans="1:12" ht="33.75" x14ac:dyDescent="0.45">
      <c r="A34" s="903"/>
      <c r="B34" s="294">
        <v>8</v>
      </c>
      <c r="C34" s="304" t="s">
        <v>340</v>
      </c>
      <c r="D34" s="295" t="s">
        <v>231</v>
      </c>
      <c r="E34" s="513">
        <v>2</v>
      </c>
      <c r="F34" s="774">
        <f t="shared" si="7"/>
        <v>0.4</v>
      </c>
      <c r="G34" s="576">
        <v>0.2</v>
      </c>
      <c r="H34" s="775">
        <v>1</v>
      </c>
      <c r="I34" s="519">
        <f t="shared" si="8"/>
        <v>2.5</v>
      </c>
      <c r="J34" s="559">
        <v>1</v>
      </c>
      <c r="K34" s="519">
        <f t="shared" si="1"/>
        <v>2.5</v>
      </c>
      <c r="L34" s="519"/>
    </row>
    <row r="35" spans="1:12" ht="25.5" customHeight="1" x14ac:dyDescent="0.45">
      <c r="A35" s="289" t="s">
        <v>341</v>
      </c>
      <c r="B35" s="902" t="s">
        <v>703</v>
      </c>
      <c r="C35" s="902"/>
      <c r="D35" s="306"/>
      <c r="E35" s="517"/>
      <c r="F35" s="517"/>
      <c r="G35" s="517"/>
      <c r="H35" s="518"/>
      <c r="I35" s="577"/>
      <c r="J35" s="577"/>
      <c r="K35" s="522"/>
      <c r="L35" s="522">
        <f>(L36+L40+L43+L46+L49+L53)/6</f>
        <v>0.57267284398456264</v>
      </c>
    </row>
    <row r="36" spans="1:12" x14ac:dyDescent="0.45">
      <c r="A36" s="307"/>
      <c r="B36" s="905" t="s">
        <v>504</v>
      </c>
      <c r="C36" s="905"/>
      <c r="D36" s="308"/>
      <c r="E36" s="578"/>
      <c r="F36" s="578"/>
      <c r="G36" s="578"/>
      <c r="H36" s="579"/>
      <c r="I36" s="567"/>
      <c r="J36" s="567"/>
      <c r="K36" s="568"/>
      <c r="L36" s="569">
        <f>SUM(K37:K39)/3</f>
        <v>0.20205880128901163</v>
      </c>
    </row>
    <row r="37" spans="1:12" ht="22.5" x14ac:dyDescent="0.45">
      <c r="A37" s="309"/>
      <c r="B37" s="309">
        <v>1</v>
      </c>
      <c r="C37" s="310" t="s">
        <v>342</v>
      </c>
      <c r="D37" s="296" t="s">
        <v>343</v>
      </c>
      <c r="E37" s="513">
        <v>14035</v>
      </c>
      <c r="F37" s="774">
        <f>E37*G37</f>
        <v>2105.25</v>
      </c>
      <c r="G37" s="790">
        <v>0.15</v>
      </c>
      <c r="H37" s="775">
        <v>651</v>
      </c>
      <c r="I37" s="519">
        <f>H37/F37</f>
        <v>0.30922693266832918</v>
      </c>
      <c r="J37" s="559">
        <v>1</v>
      </c>
      <c r="K37" s="519">
        <f t="shared" ref="K37:K57" si="9">I37</f>
        <v>0.30922693266832918</v>
      </c>
      <c r="L37" s="519"/>
    </row>
    <row r="38" spans="1:12" ht="22.5" x14ac:dyDescent="0.45">
      <c r="A38" s="309"/>
      <c r="B38" s="309">
        <v>2</v>
      </c>
      <c r="C38" s="310" t="s">
        <v>344</v>
      </c>
      <c r="D38" s="296" t="s">
        <v>343</v>
      </c>
      <c r="E38" s="513">
        <v>2105</v>
      </c>
      <c r="F38" s="774">
        <f>E38*G38</f>
        <v>1747.1499999999999</v>
      </c>
      <c r="G38" s="790">
        <v>0.83</v>
      </c>
      <c r="H38" s="775">
        <v>338</v>
      </c>
      <c r="I38" s="519">
        <f>H38/F38</f>
        <v>0.19345791717940647</v>
      </c>
      <c r="J38" s="559">
        <v>1</v>
      </c>
      <c r="K38" s="519">
        <f t="shared" si="9"/>
        <v>0.19345791717940647</v>
      </c>
      <c r="L38" s="519"/>
    </row>
    <row r="39" spans="1:12" ht="22.5" x14ac:dyDescent="0.45">
      <c r="A39" s="309"/>
      <c r="B39" s="309">
        <v>3</v>
      </c>
      <c r="C39" s="311" t="s">
        <v>345</v>
      </c>
      <c r="D39" s="296" t="s">
        <v>346</v>
      </c>
      <c r="E39" s="513">
        <v>17154</v>
      </c>
      <c r="F39" s="774">
        <f>E39*G39</f>
        <v>14580.9</v>
      </c>
      <c r="G39" s="514">
        <v>0.85</v>
      </c>
      <c r="H39" s="775">
        <v>1509</v>
      </c>
      <c r="I39" s="519">
        <f>H39/F39</f>
        <v>0.10349155401929923</v>
      </c>
      <c r="J39" s="559">
        <v>1</v>
      </c>
      <c r="K39" s="519">
        <f t="shared" si="9"/>
        <v>0.10349155401929923</v>
      </c>
      <c r="L39" s="519"/>
    </row>
    <row r="40" spans="1:12" ht="24" customHeight="1" x14ac:dyDescent="0.45">
      <c r="A40" s="309"/>
      <c r="B40" s="900" t="s">
        <v>503</v>
      </c>
      <c r="C40" s="900"/>
      <c r="D40" s="301"/>
      <c r="E40" s="564"/>
      <c r="F40" s="564"/>
      <c r="G40" s="580"/>
      <c r="H40" s="573"/>
      <c r="I40" s="567"/>
      <c r="J40" s="567"/>
      <c r="K40" s="568"/>
      <c r="L40" s="569">
        <f>SUM(K41:K42)/2</f>
        <v>9.592970948112281E-2</v>
      </c>
    </row>
    <row r="41" spans="1:12" ht="22.5" x14ac:dyDescent="0.45">
      <c r="A41" s="309"/>
      <c r="B41" s="309">
        <v>1</v>
      </c>
      <c r="C41" s="310" t="s">
        <v>347</v>
      </c>
      <c r="D41" s="296" t="s">
        <v>348</v>
      </c>
      <c r="E41" s="581">
        <v>232</v>
      </c>
      <c r="F41" s="774">
        <f>E41*G41</f>
        <v>185.60000000000002</v>
      </c>
      <c r="G41" s="514">
        <v>0.8</v>
      </c>
      <c r="H41" s="775">
        <v>18</v>
      </c>
      <c r="I41" s="519">
        <f>H41/F41</f>
        <v>9.6982758620689641E-2</v>
      </c>
      <c r="J41" s="559">
        <v>1</v>
      </c>
      <c r="K41" s="519">
        <f t="shared" si="9"/>
        <v>9.6982758620689641E-2</v>
      </c>
      <c r="L41" s="519"/>
    </row>
    <row r="42" spans="1:12" ht="22.5" x14ac:dyDescent="0.45">
      <c r="A42" s="309"/>
      <c r="B42" s="309">
        <v>2</v>
      </c>
      <c r="C42" s="310" t="s">
        <v>349</v>
      </c>
      <c r="D42" s="296" t="s">
        <v>348</v>
      </c>
      <c r="E42" s="513">
        <v>186</v>
      </c>
      <c r="F42" s="774">
        <f>E42*G42</f>
        <v>158.1</v>
      </c>
      <c r="G42" s="582">
        <v>0.85</v>
      </c>
      <c r="H42" s="775">
        <v>15</v>
      </c>
      <c r="I42" s="519">
        <f>H42/F42</f>
        <v>9.4876660341555979E-2</v>
      </c>
      <c r="J42" s="559">
        <v>1</v>
      </c>
      <c r="K42" s="519">
        <f t="shared" si="9"/>
        <v>9.4876660341555979E-2</v>
      </c>
      <c r="L42" s="519"/>
    </row>
    <row r="43" spans="1:12" ht="22.5" customHeight="1" x14ac:dyDescent="0.45">
      <c r="A43" s="309"/>
      <c r="B43" s="900" t="s">
        <v>502</v>
      </c>
      <c r="C43" s="900"/>
      <c r="D43" s="301"/>
      <c r="E43" s="564"/>
      <c r="F43" s="564"/>
      <c r="G43" s="580"/>
      <c r="H43" s="573"/>
      <c r="I43" s="567"/>
      <c r="J43" s="567"/>
      <c r="K43" s="568"/>
      <c r="L43" s="569">
        <f>SUM(K44:K45)/2</f>
        <v>9.9577713974097287E-2</v>
      </c>
    </row>
    <row r="44" spans="1:12" x14ac:dyDescent="0.45">
      <c r="A44" s="309"/>
      <c r="B44" s="309">
        <v>1</v>
      </c>
      <c r="C44" s="310" t="s">
        <v>350</v>
      </c>
      <c r="D44" s="296" t="s">
        <v>351</v>
      </c>
      <c r="E44" s="513">
        <v>1229</v>
      </c>
      <c r="F44" s="774">
        <f>E44*G44</f>
        <v>1075.9894999999999</v>
      </c>
      <c r="G44" s="791">
        <v>0.87549999999999994</v>
      </c>
      <c r="H44" s="775">
        <v>139</v>
      </c>
      <c r="I44" s="519">
        <f>H44/F44</f>
        <v>0.12918341675267278</v>
      </c>
      <c r="J44" s="559">
        <v>1</v>
      </c>
      <c r="K44" s="519">
        <f t="shared" si="9"/>
        <v>0.12918341675267278</v>
      </c>
      <c r="L44" s="519"/>
    </row>
    <row r="45" spans="1:12" ht="22.5" x14ac:dyDescent="0.45">
      <c r="A45" s="309"/>
      <c r="B45" s="309">
        <v>2</v>
      </c>
      <c r="C45" s="310" t="s">
        <v>352</v>
      </c>
      <c r="D45" s="296" t="s">
        <v>351</v>
      </c>
      <c r="E45" s="513">
        <v>656</v>
      </c>
      <c r="F45" s="774">
        <f>E45*G45</f>
        <v>400.15999999999997</v>
      </c>
      <c r="G45" s="514">
        <v>0.61</v>
      </c>
      <c r="H45" s="775">
        <v>28</v>
      </c>
      <c r="I45" s="519">
        <f>H45/F45</f>
        <v>6.9972011195521794E-2</v>
      </c>
      <c r="J45" s="559">
        <v>1</v>
      </c>
      <c r="K45" s="519">
        <f t="shared" si="9"/>
        <v>6.9972011195521794E-2</v>
      </c>
      <c r="L45" s="519"/>
    </row>
    <row r="46" spans="1:12" ht="23.55" customHeight="1" x14ac:dyDescent="0.45">
      <c r="A46" s="309"/>
      <c r="B46" s="900" t="s">
        <v>501</v>
      </c>
      <c r="C46" s="900"/>
      <c r="D46" s="301"/>
      <c r="E46" s="564"/>
      <c r="F46" s="564"/>
      <c r="G46" s="564"/>
      <c r="H46" s="573"/>
      <c r="I46" s="567"/>
      <c r="J46" s="567"/>
      <c r="K46" s="568"/>
      <c r="L46" s="569">
        <f>SUM(K47:K48)/2</f>
        <v>0.19393230965410979</v>
      </c>
    </row>
    <row r="47" spans="1:12" x14ac:dyDescent="0.45">
      <c r="A47" s="313"/>
      <c r="B47" s="313">
        <v>1</v>
      </c>
      <c r="C47" s="311" t="s">
        <v>353</v>
      </c>
      <c r="D47" s="314" t="s">
        <v>354</v>
      </c>
      <c r="E47" s="109">
        <v>22</v>
      </c>
      <c r="F47" s="774">
        <f>E47*G47</f>
        <v>19.14</v>
      </c>
      <c r="G47" s="108">
        <v>0.87</v>
      </c>
      <c r="H47" s="403">
        <v>3</v>
      </c>
      <c r="I47" s="519">
        <f>H47/F47</f>
        <v>0.15673981191222569</v>
      </c>
      <c r="J47" s="559">
        <v>1</v>
      </c>
      <c r="K47" s="519">
        <f t="shared" si="9"/>
        <v>0.15673981191222569</v>
      </c>
      <c r="L47" s="519"/>
    </row>
    <row r="48" spans="1:12" ht="22.5" x14ac:dyDescent="0.45">
      <c r="A48" s="313"/>
      <c r="B48" s="313">
        <v>2</v>
      </c>
      <c r="C48" s="311" t="s">
        <v>355</v>
      </c>
      <c r="D48" s="314" t="s">
        <v>354</v>
      </c>
      <c r="E48" s="109">
        <v>22</v>
      </c>
      <c r="F48" s="774">
        <f>E48*G48</f>
        <v>12.979999999999999</v>
      </c>
      <c r="G48" s="108">
        <v>0.59</v>
      </c>
      <c r="H48" s="403">
        <v>3</v>
      </c>
      <c r="I48" s="519">
        <f>H48/F48</f>
        <v>0.23112480739599386</v>
      </c>
      <c r="J48" s="559">
        <v>1</v>
      </c>
      <c r="K48" s="519">
        <f t="shared" si="9"/>
        <v>0.23112480739599386</v>
      </c>
      <c r="L48" s="519"/>
    </row>
    <row r="49" spans="1:12" x14ac:dyDescent="0.45">
      <c r="A49" s="313"/>
      <c r="B49" s="901" t="s">
        <v>500</v>
      </c>
      <c r="C49" s="901"/>
      <c r="D49" s="301"/>
      <c r="E49" s="564"/>
      <c r="F49" s="564"/>
      <c r="G49" s="564"/>
      <c r="H49" s="573"/>
      <c r="I49" s="567"/>
      <c r="J49" s="567"/>
      <c r="K49" s="568"/>
      <c r="L49" s="569">
        <f>SUM(K50:K52)/3</f>
        <v>1.9296116504854368</v>
      </c>
    </row>
    <row r="50" spans="1:12" x14ac:dyDescent="0.45">
      <c r="A50" s="313"/>
      <c r="B50" s="313">
        <v>1</v>
      </c>
      <c r="C50" s="310" t="s">
        <v>356</v>
      </c>
      <c r="D50" s="314" t="s">
        <v>214</v>
      </c>
      <c r="E50" s="109">
        <v>206</v>
      </c>
      <c r="F50" s="774">
        <f>E50*G50</f>
        <v>82.4</v>
      </c>
      <c r="G50" s="108">
        <v>0.4</v>
      </c>
      <c r="H50" s="401">
        <v>65</v>
      </c>
      <c r="I50" s="519">
        <f>H50/F50</f>
        <v>0.78883495145631066</v>
      </c>
      <c r="J50" s="559">
        <v>1</v>
      </c>
      <c r="K50" s="519">
        <f t="shared" si="9"/>
        <v>0.78883495145631066</v>
      </c>
      <c r="L50" s="511"/>
    </row>
    <row r="51" spans="1:12" x14ac:dyDescent="0.45">
      <c r="A51" s="313"/>
      <c r="B51" s="313">
        <v>2</v>
      </c>
      <c r="C51" s="310" t="s">
        <v>357</v>
      </c>
      <c r="D51" s="314" t="s">
        <v>222</v>
      </c>
      <c r="E51" s="109">
        <v>65</v>
      </c>
      <c r="F51" s="774">
        <f t="shared" ref="F51:F52" si="10">E51*G51</f>
        <v>26</v>
      </c>
      <c r="G51" s="108">
        <v>0.4</v>
      </c>
      <c r="H51" s="401">
        <v>65</v>
      </c>
      <c r="I51" s="519">
        <f>H51/F51</f>
        <v>2.5</v>
      </c>
      <c r="J51" s="559">
        <v>1</v>
      </c>
      <c r="K51" s="519">
        <f t="shared" si="9"/>
        <v>2.5</v>
      </c>
      <c r="L51" s="511"/>
    </row>
    <row r="52" spans="1:12" ht="22.5" x14ac:dyDescent="0.45">
      <c r="A52" s="313"/>
      <c r="B52" s="313">
        <v>3</v>
      </c>
      <c r="C52" s="310" t="s">
        <v>358</v>
      </c>
      <c r="D52" s="314" t="s">
        <v>214</v>
      </c>
      <c r="E52" s="109">
        <v>65</v>
      </c>
      <c r="F52" s="774">
        <f t="shared" si="10"/>
        <v>26</v>
      </c>
      <c r="G52" s="108">
        <v>0.4</v>
      </c>
      <c r="H52" s="401">
        <v>65</v>
      </c>
      <c r="I52" s="519">
        <f>H52/F52</f>
        <v>2.5</v>
      </c>
      <c r="J52" s="559">
        <v>1</v>
      </c>
      <c r="K52" s="519">
        <f t="shared" si="9"/>
        <v>2.5</v>
      </c>
      <c r="L52" s="511"/>
    </row>
    <row r="53" spans="1:12" ht="36" customHeight="1" x14ac:dyDescent="0.45">
      <c r="A53" s="313"/>
      <c r="B53" s="900" t="s">
        <v>499</v>
      </c>
      <c r="C53" s="900"/>
      <c r="D53" s="301"/>
      <c r="E53" s="564"/>
      <c r="F53" s="564"/>
      <c r="G53" s="564"/>
      <c r="H53" s="573"/>
      <c r="I53" s="567"/>
      <c r="J53" s="567"/>
      <c r="K53" s="568"/>
      <c r="L53" s="569">
        <f>SUM(K54:K57)/4</f>
        <v>0.91492687902359782</v>
      </c>
    </row>
    <row r="54" spans="1:12" ht="22.5" x14ac:dyDescent="0.45">
      <c r="A54" s="313"/>
      <c r="B54" s="313">
        <v>1</v>
      </c>
      <c r="C54" s="310" t="s">
        <v>359</v>
      </c>
      <c r="D54" s="314" t="s">
        <v>346</v>
      </c>
      <c r="E54" s="109">
        <v>22065</v>
      </c>
      <c r="F54" s="774">
        <f t="shared" ref="F54:F57" si="11">E54*G54</f>
        <v>19637.849999999999</v>
      </c>
      <c r="G54" s="108">
        <v>0.89</v>
      </c>
      <c r="H54" s="401">
        <v>19626</v>
      </c>
      <c r="I54" s="519">
        <f>H54/F54</f>
        <v>0.99939657345381505</v>
      </c>
      <c r="J54" s="559">
        <v>1</v>
      </c>
      <c r="K54" s="519">
        <f t="shared" si="9"/>
        <v>0.99939657345381505</v>
      </c>
      <c r="L54" s="511"/>
    </row>
    <row r="55" spans="1:12" x14ac:dyDescent="0.45">
      <c r="A55" s="313"/>
      <c r="B55" s="313">
        <v>2</v>
      </c>
      <c r="C55" s="310" t="s">
        <v>360</v>
      </c>
      <c r="D55" s="314" t="s">
        <v>361</v>
      </c>
      <c r="E55" s="109">
        <v>5</v>
      </c>
      <c r="F55" s="774">
        <f t="shared" si="11"/>
        <v>4.45</v>
      </c>
      <c r="G55" s="792">
        <v>0.89</v>
      </c>
      <c r="H55" s="401">
        <v>4</v>
      </c>
      <c r="I55" s="519">
        <f>H55/F55</f>
        <v>0.898876404494382</v>
      </c>
      <c r="J55" s="559">
        <v>1</v>
      </c>
      <c r="K55" s="519">
        <f t="shared" si="9"/>
        <v>0.898876404494382</v>
      </c>
      <c r="L55" s="511"/>
    </row>
    <row r="56" spans="1:12" x14ac:dyDescent="0.45">
      <c r="A56" s="313"/>
      <c r="B56" s="313">
        <v>3</v>
      </c>
      <c r="C56" s="310" t="s">
        <v>362</v>
      </c>
      <c r="D56" s="314" t="s">
        <v>363</v>
      </c>
      <c r="E56" s="109">
        <v>14065</v>
      </c>
      <c r="F56" s="774">
        <f t="shared" si="11"/>
        <v>12517.85</v>
      </c>
      <c r="G56" s="108">
        <v>0.89</v>
      </c>
      <c r="H56" s="401">
        <v>8697</v>
      </c>
      <c r="I56" s="519">
        <f>H56/F56</f>
        <v>0.69476787147952723</v>
      </c>
      <c r="J56" s="559">
        <v>1</v>
      </c>
      <c r="K56" s="519">
        <f t="shared" si="9"/>
        <v>0.69476787147952723</v>
      </c>
      <c r="L56" s="511"/>
    </row>
    <row r="57" spans="1:12" ht="22.5" x14ac:dyDescent="0.45">
      <c r="A57" s="313"/>
      <c r="B57" s="313">
        <v>4</v>
      </c>
      <c r="C57" s="310" t="s">
        <v>364</v>
      </c>
      <c r="D57" s="314" t="s">
        <v>361</v>
      </c>
      <c r="E57" s="557">
        <v>5</v>
      </c>
      <c r="F57" s="774">
        <f t="shared" si="11"/>
        <v>3.75</v>
      </c>
      <c r="G57" s="108">
        <v>0.75</v>
      </c>
      <c r="H57" s="401">
        <v>4</v>
      </c>
      <c r="I57" s="519">
        <f>H57/F57</f>
        <v>1.0666666666666667</v>
      </c>
      <c r="J57" s="559">
        <v>1</v>
      </c>
      <c r="K57" s="519">
        <f t="shared" si="9"/>
        <v>1.0666666666666667</v>
      </c>
      <c r="L57" s="511"/>
    </row>
    <row r="58" spans="1:12" ht="24" customHeight="1" x14ac:dyDescent="0.45">
      <c r="A58" s="289" t="s">
        <v>365</v>
      </c>
      <c r="B58" s="902" t="s">
        <v>704</v>
      </c>
      <c r="C58" s="902"/>
      <c r="D58" s="317"/>
      <c r="E58" s="583"/>
      <c r="F58" s="583"/>
      <c r="G58" s="583"/>
      <c r="H58" s="584"/>
      <c r="I58" s="577"/>
      <c r="J58" s="577"/>
      <c r="K58" s="522"/>
      <c r="L58" s="522">
        <f>(L59+L79+L90)/3</f>
        <v>0.65881934542392095</v>
      </c>
    </row>
    <row r="59" spans="1:12" x14ac:dyDescent="0.45">
      <c r="A59" s="318"/>
      <c r="B59" s="319" t="s">
        <v>211</v>
      </c>
      <c r="C59" s="292" t="s">
        <v>366</v>
      </c>
      <c r="D59" s="320"/>
      <c r="E59" s="585"/>
      <c r="F59" s="585"/>
      <c r="G59" s="585"/>
      <c r="H59" s="586"/>
      <c r="I59" s="567"/>
      <c r="J59" s="567"/>
      <c r="K59" s="568"/>
      <c r="L59" s="568">
        <f>SUM(L60:L78)/8</f>
        <v>0.55547334350066968</v>
      </c>
    </row>
    <row r="60" spans="1:12" x14ac:dyDescent="0.45">
      <c r="A60" s="318"/>
      <c r="B60" s="321">
        <v>1</v>
      </c>
      <c r="C60" s="322" t="s">
        <v>367</v>
      </c>
      <c r="D60" s="323"/>
      <c r="E60" s="587"/>
      <c r="F60" s="587"/>
      <c r="G60" s="587"/>
      <c r="H60" s="588"/>
      <c r="I60" s="559"/>
      <c r="J60" s="559"/>
      <c r="K60" s="519"/>
      <c r="L60" s="589">
        <f>SUM(K61:K62)/2</f>
        <v>0.86805555555555558</v>
      </c>
    </row>
    <row r="61" spans="1:12" x14ac:dyDescent="0.45">
      <c r="A61" s="318"/>
      <c r="B61" s="318"/>
      <c r="C61" s="310" t="s">
        <v>368</v>
      </c>
      <c r="D61" s="294" t="s">
        <v>369</v>
      </c>
      <c r="E61" s="513">
        <v>4</v>
      </c>
      <c r="F61" s="774">
        <f t="shared" ref="F61:F78" si="12">E61*G61</f>
        <v>3.6</v>
      </c>
      <c r="G61" s="590">
        <v>0.9</v>
      </c>
      <c r="H61" s="793">
        <v>4</v>
      </c>
      <c r="I61" s="519">
        <f t="shared" ref="I61:I74" si="13">H61/F61</f>
        <v>1.1111111111111112</v>
      </c>
      <c r="J61" s="559">
        <v>1</v>
      </c>
      <c r="K61" s="519">
        <f t="shared" ref="K61:K78" si="14">I61</f>
        <v>1.1111111111111112</v>
      </c>
      <c r="L61" s="511"/>
    </row>
    <row r="62" spans="1:12" ht="22.5" x14ac:dyDescent="0.45">
      <c r="A62" s="313"/>
      <c r="B62" s="313"/>
      <c r="C62" s="310" t="s">
        <v>370</v>
      </c>
      <c r="D62" s="314" t="s">
        <v>371</v>
      </c>
      <c r="E62" s="109">
        <v>8</v>
      </c>
      <c r="F62" s="774">
        <f t="shared" si="12"/>
        <v>6.4</v>
      </c>
      <c r="G62" s="590">
        <v>0.8</v>
      </c>
      <c r="H62" s="793">
        <v>4</v>
      </c>
      <c r="I62" s="519">
        <f t="shared" si="13"/>
        <v>0.625</v>
      </c>
      <c r="J62" s="559">
        <v>1</v>
      </c>
      <c r="K62" s="519">
        <f t="shared" si="14"/>
        <v>0.625</v>
      </c>
      <c r="L62" s="591"/>
    </row>
    <row r="63" spans="1:12" x14ac:dyDescent="0.45">
      <c r="A63" s="313"/>
      <c r="B63" s="313">
        <v>2</v>
      </c>
      <c r="C63" s="324" t="s">
        <v>372</v>
      </c>
      <c r="D63" s="296"/>
      <c r="E63" s="513"/>
      <c r="F63" s="774"/>
      <c r="G63" s="592"/>
      <c r="H63" s="794"/>
      <c r="I63" s="109"/>
      <c r="J63" s="559"/>
      <c r="K63" s="519"/>
      <c r="L63" s="589">
        <f>K64</f>
        <v>0.25302952011067958</v>
      </c>
    </row>
    <row r="64" spans="1:12" ht="22.5" x14ac:dyDescent="0.45">
      <c r="A64" s="313"/>
      <c r="B64" s="313"/>
      <c r="C64" s="310" t="s">
        <v>373</v>
      </c>
      <c r="D64" s="314" t="s">
        <v>381</v>
      </c>
      <c r="E64" s="403">
        <v>3529</v>
      </c>
      <c r="F64" s="774">
        <f t="shared" si="12"/>
        <v>2999.65</v>
      </c>
      <c r="G64" s="591">
        <v>0.85</v>
      </c>
      <c r="H64" s="795">
        <v>759</v>
      </c>
      <c r="I64" s="519">
        <f t="shared" si="13"/>
        <v>0.25302952011067958</v>
      </c>
      <c r="J64" s="559">
        <v>1</v>
      </c>
      <c r="K64" s="519">
        <f t="shared" si="14"/>
        <v>0.25302952011067958</v>
      </c>
      <c r="L64" s="511"/>
    </row>
    <row r="65" spans="1:12" x14ac:dyDescent="0.45">
      <c r="A65" s="313"/>
      <c r="B65" s="313">
        <v>3</v>
      </c>
      <c r="C65" s="324" t="s">
        <v>374</v>
      </c>
      <c r="D65" s="296"/>
      <c r="E65" s="513"/>
      <c r="F65" s="774"/>
      <c r="G65" s="592"/>
      <c r="H65" s="794"/>
      <c r="I65" s="796"/>
      <c r="J65" s="559"/>
      <c r="K65" s="519"/>
      <c r="L65" s="511">
        <f>K66</f>
        <v>0.59847434119278775</v>
      </c>
    </row>
    <row r="66" spans="1:12" ht="22.5" x14ac:dyDescent="0.45">
      <c r="A66" s="313"/>
      <c r="B66" s="313"/>
      <c r="C66" s="310" t="s">
        <v>375</v>
      </c>
      <c r="D66" s="314" t="s">
        <v>376</v>
      </c>
      <c r="E66" s="109">
        <v>1442</v>
      </c>
      <c r="F66" s="774">
        <f t="shared" si="12"/>
        <v>1442</v>
      </c>
      <c r="G66" s="591">
        <v>1</v>
      </c>
      <c r="H66" s="795">
        <v>863</v>
      </c>
      <c r="I66" s="519">
        <f t="shared" si="13"/>
        <v>0.59847434119278775</v>
      </c>
      <c r="J66" s="559">
        <v>1</v>
      </c>
      <c r="K66" s="519">
        <f t="shared" si="14"/>
        <v>0.59847434119278775</v>
      </c>
      <c r="L66" s="511"/>
    </row>
    <row r="67" spans="1:12" x14ac:dyDescent="0.45">
      <c r="A67" s="309"/>
      <c r="B67" s="309">
        <v>4</v>
      </c>
      <c r="C67" s="324" t="s">
        <v>377</v>
      </c>
      <c r="D67" s="296"/>
      <c r="E67" s="513"/>
      <c r="F67" s="774"/>
      <c r="G67" s="592"/>
      <c r="H67" s="794"/>
      <c r="I67" s="797"/>
      <c r="J67" s="559"/>
      <c r="K67" s="519"/>
      <c r="L67" s="519">
        <f>K68</f>
        <v>0.11212041290734119</v>
      </c>
    </row>
    <row r="68" spans="1:12" ht="22.5" x14ac:dyDescent="0.45">
      <c r="A68" s="313"/>
      <c r="B68" s="313"/>
      <c r="C68" s="310" t="s">
        <v>378</v>
      </c>
      <c r="D68" s="314" t="s">
        <v>505</v>
      </c>
      <c r="E68" s="557">
        <v>17162</v>
      </c>
      <c r="F68" s="774">
        <f t="shared" si="12"/>
        <v>16303.9</v>
      </c>
      <c r="G68" s="591">
        <v>0.95</v>
      </c>
      <c r="H68" s="795">
        <v>1828</v>
      </c>
      <c r="I68" s="519">
        <f t="shared" si="13"/>
        <v>0.11212041290734119</v>
      </c>
      <c r="J68" s="559">
        <v>1</v>
      </c>
      <c r="K68" s="519">
        <f t="shared" si="14"/>
        <v>0.11212041290734119</v>
      </c>
      <c r="L68" s="511"/>
    </row>
    <row r="69" spans="1:12" x14ac:dyDescent="0.45">
      <c r="A69" s="309"/>
      <c r="B69" s="309">
        <v>5</v>
      </c>
      <c r="C69" s="322" t="s">
        <v>379</v>
      </c>
      <c r="D69" s="296"/>
      <c r="E69" s="513"/>
      <c r="F69" s="774"/>
      <c r="G69" s="592"/>
      <c r="H69" s="794"/>
      <c r="I69" s="513"/>
      <c r="J69" s="559"/>
      <c r="K69" s="519"/>
      <c r="L69" s="589">
        <f>(K70+K71+K72)/3</f>
        <v>0.93710691823899372</v>
      </c>
    </row>
    <row r="70" spans="1:12" ht="22.5" x14ac:dyDescent="0.45">
      <c r="A70" s="903"/>
      <c r="B70" s="903"/>
      <c r="C70" s="310" t="s">
        <v>380</v>
      </c>
      <c r="D70" s="299" t="s">
        <v>381</v>
      </c>
      <c r="E70" s="594">
        <v>106</v>
      </c>
      <c r="F70" s="774">
        <f t="shared" si="12"/>
        <v>106</v>
      </c>
      <c r="G70" s="595">
        <v>1</v>
      </c>
      <c r="H70" s="596">
        <v>106</v>
      </c>
      <c r="I70" s="519">
        <f t="shared" si="13"/>
        <v>1</v>
      </c>
      <c r="J70" s="559">
        <v>1</v>
      </c>
      <c r="K70" s="519">
        <f t="shared" si="14"/>
        <v>1</v>
      </c>
      <c r="L70" s="511"/>
    </row>
    <row r="71" spans="1:12" ht="22.5" x14ac:dyDescent="0.45">
      <c r="A71" s="903"/>
      <c r="B71" s="903"/>
      <c r="C71" s="310" t="s">
        <v>382</v>
      </c>
      <c r="D71" s="299" t="s">
        <v>381</v>
      </c>
      <c r="E71" s="594">
        <v>106</v>
      </c>
      <c r="F71" s="774">
        <f t="shared" si="12"/>
        <v>106</v>
      </c>
      <c r="G71" s="595">
        <v>1</v>
      </c>
      <c r="H71" s="596">
        <v>106</v>
      </c>
      <c r="I71" s="519">
        <f t="shared" si="13"/>
        <v>1</v>
      </c>
      <c r="J71" s="559">
        <v>1</v>
      </c>
      <c r="K71" s="519">
        <f t="shared" si="14"/>
        <v>1</v>
      </c>
      <c r="L71" s="511"/>
    </row>
    <row r="72" spans="1:12" ht="22.5" x14ac:dyDescent="0.45">
      <c r="A72" s="903"/>
      <c r="B72" s="903"/>
      <c r="C72" s="325" t="s">
        <v>383</v>
      </c>
      <c r="D72" s="299" t="s">
        <v>381</v>
      </c>
      <c r="E72" s="597">
        <v>106</v>
      </c>
      <c r="F72" s="774">
        <f t="shared" si="12"/>
        <v>106</v>
      </c>
      <c r="G72" s="595">
        <v>1</v>
      </c>
      <c r="H72" s="798">
        <v>86</v>
      </c>
      <c r="I72" s="519">
        <f t="shared" si="13"/>
        <v>0.81132075471698117</v>
      </c>
      <c r="J72" s="559">
        <v>1</v>
      </c>
      <c r="K72" s="519">
        <f t="shared" si="14"/>
        <v>0.81132075471698117</v>
      </c>
      <c r="L72" s="511"/>
    </row>
    <row r="73" spans="1:12" x14ac:dyDescent="0.45">
      <c r="A73" s="299"/>
      <c r="B73" s="299">
        <v>6</v>
      </c>
      <c r="C73" s="326" t="s">
        <v>384</v>
      </c>
      <c r="D73" s="299"/>
      <c r="E73" s="597"/>
      <c r="F73" s="774"/>
      <c r="G73" s="595"/>
      <c r="H73" s="799"/>
      <c r="I73" s="519"/>
      <c r="J73" s="559"/>
      <c r="K73" s="519"/>
      <c r="L73" s="511">
        <f>K74</f>
        <v>1</v>
      </c>
    </row>
    <row r="74" spans="1:12" x14ac:dyDescent="0.45">
      <c r="A74" s="299"/>
      <c r="B74" s="299"/>
      <c r="C74" s="326" t="s">
        <v>384</v>
      </c>
      <c r="D74" s="299" t="s">
        <v>369</v>
      </c>
      <c r="E74" s="403">
        <v>1</v>
      </c>
      <c r="F74" s="774">
        <f t="shared" si="12"/>
        <v>1</v>
      </c>
      <c r="G74" s="511">
        <v>1</v>
      </c>
      <c r="H74" s="800">
        <v>1</v>
      </c>
      <c r="I74" s="519">
        <f t="shared" si="13"/>
        <v>1</v>
      </c>
      <c r="J74" s="559">
        <v>1</v>
      </c>
      <c r="K74" s="519">
        <f t="shared" si="14"/>
        <v>1</v>
      </c>
      <c r="L74" s="511"/>
    </row>
    <row r="75" spans="1:12" ht="24" customHeight="1" x14ac:dyDescent="0.45">
      <c r="A75" s="313"/>
      <c r="B75" s="313">
        <v>7</v>
      </c>
      <c r="C75" s="327" t="s">
        <v>385</v>
      </c>
      <c r="D75" s="299"/>
      <c r="E75" s="801"/>
      <c r="F75" s="774"/>
      <c r="G75" s="802"/>
      <c r="H75" s="803"/>
      <c r="I75" s="804"/>
      <c r="J75" s="559"/>
      <c r="K75" s="519"/>
      <c r="L75" s="511">
        <f>K76</f>
        <v>0</v>
      </c>
    </row>
    <row r="76" spans="1:12" ht="45" x14ac:dyDescent="0.45">
      <c r="A76" s="313"/>
      <c r="B76" s="313"/>
      <c r="C76" s="310" t="s">
        <v>386</v>
      </c>
      <c r="D76" s="299" t="s">
        <v>369</v>
      </c>
      <c r="E76" s="800">
        <v>0</v>
      </c>
      <c r="F76" s="774">
        <f t="shared" si="12"/>
        <v>0</v>
      </c>
      <c r="G76" s="805">
        <v>1</v>
      </c>
      <c r="H76" s="800">
        <v>0</v>
      </c>
      <c r="I76" s="519">
        <v>0</v>
      </c>
      <c r="J76" s="559">
        <v>1</v>
      </c>
      <c r="K76" s="519">
        <f t="shared" si="14"/>
        <v>0</v>
      </c>
      <c r="L76" s="511"/>
    </row>
    <row r="77" spans="1:12" x14ac:dyDescent="0.45">
      <c r="A77" s="313"/>
      <c r="B77" s="313">
        <v>8</v>
      </c>
      <c r="C77" s="327" t="s">
        <v>387</v>
      </c>
      <c r="D77" s="299"/>
      <c r="E77" s="109"/>
      <c r="F77" s="774"/>
      <c r="G77" s="511"/>
      <c r="H77" s="598"/>
      <c r="I77" s="109"/>
      <c r="J77" s="559"/>
      <c r="K77" s="519"/>
      <c r="L77" s="511">
        <f>K78</f>
        <v>0.67500000000000004</v>
      </c>
    </row>
    <row r="78" spans="1:12" ht="33.75" x14ac:dyDescent="0.45">
      <c r="A78" s="313"/>
      <c r="B78" s="313"/>
      <c r="C78" s="314" t="s">
        <v>388</v>
      </c>
      <c r="D78" s="314" t="s">
        <v>486</v>
      </c>
      <c r="E78" s="557">
        <v>2000</v>
      </c>
      <c r="F78" s="774">
        <f t="shared" si="12"/>
        <v>2000</v>
      </c>
      <c r="G78" s="511">
        <v>1</v>
      </c>
      <c r="H78" s="795">
        <v>1350</v>
      </c>
      <c r="I78" s="519">
        <f>H78/F78</f>
        <v>0.67500000000000004</v>
      </c>
      <c r="J78" s="559">
        <v>1</v>
      </c>
      <c r="K78" s="519">
        <f t="shared" si="14"/>
        <v>0.67500000000000004</v>
      </c>
      <c r="L78" s="511"/>
    </row>
    <row r="79" spans="1:12" ht="22.5" x14ac:dyDescent="0.45">
      <c r="A79" s="328"/>
      <c r="B79" s="329" t="s">
        <v>223</v>
      </c>
      <c r="C79" s="330" t="s">
        <v>389</v>
      </c>
      <c r="D79" s="331"/>
      <c r="E79" s="331"/>
      <c r="F79" s="585"/>
      <c r="G79" s="599"/>
      <c r="H79" s="600"/>
      <c r="I79" s="567"/>
      <c r="J79" s="567"/>
      <c r="K79" s="568"/>
      <c r="L79" s="601">
        <f>SUM(L80+L82+L84+L86)/4</f>
        <v>0.77959307814129875</v>
      </c>
    </row>
    <row r="80" spans="1:12" x14ac:dyDescent="0.45">
      <c r="A80" s="332"/>
      <c r="B80" s="333">
        <v>1</v>
      </c>
      <c r="C80" s="334" t="s">
        <v>390</v>
      </c>
      <c r="D80" s="323"/>
      <c r="E80" s="587"/>
      <c r="F80" s="587"/>
      <c r="G80" s="602"/>
      <c r="H80" s="603"/>
      <c r="I80" s="559"/>
      <c r="J80" s="559"/>
      <c r="K80" s="519"/>
      <c r="L80" s="589">
        <f>K81</f>
        <v>0.32499717098562858</v>
      </c>
    </row>
    <row r="81" spans="1:12" ht="36" customHeight="1" x14ac:dyDescent="0.45">
      <c r="A81" s="299"/>
      <c r="B81" s="299"/>
      <c r="C81" s="335" t="s">
        <v>391</v>
      </c>
      <c r="D81" s="336" t="s">
        <v>376</v>
      </c>
      <c r="E81" s="109">
        <v>17674</v>
      </c>
      <c r="F81" s="403">
        <f>E81</f>
        <v>17674</v>
      </c>
      <c r="G81" s="591">
        <v>1</v>
      </c>
      <c r="H81" s="562">
        <v>5744</v>
      </c>
      <c r="I81" s="559">
        <f t="shared" ref="I81:I89" si="15">H81/F81*100%</f>
        <v>0.32499717098562858</v>
      </c>
      <c r="J81" s="559">
        <v>1</v>
      </c>
      <c r="K81" s="519">
        <f>I81</f>
        <v>0.32499717098562858</v>
      </c>
      <c r="L81" s="511"/>
    </row>
    <row r="82" spans="1:12" x14ac:dyDescent="0.45">
      <c r="A82" s="309"/>
      <c r="B82" s="309">
        <v>2</v>
      </c>
      <c r="C82" s="322" t="s">
        <v>392</v>
      </c>
      <c r="D82" s="294"/>
      <c r="E82" s="513"/>
      <c r="F82" s="513"/>
      <c r="G82" s="592"/>
      <c r="H82" s="593"/>
      <c r="I82" s="559"/>
      <c r="J82" s="559"/>
      <c r="K82" s="519"/>
      <c r="L82" s="589">
        <f>K83</f>
        <v>0.82459578637922581</v>
      </c>
    </row>
    <row r="83" spans="1:12" ht="38.549999999999997" customHeight="1" x14ac:dyDescent="0.45">
      <c r="A83" s="299"/>
      <c r="B83" s="299"/>
      <c r="C83" s="314" t="s">
        <v>393</v>
      </c>
      <c r="D83" s="336" t="s">
        <v>376</v>
      </c>
      <c r="E83" s="109">
        <v>2041</v>
      </c>
      <c r="F83" s="109">
        <f>E83</f>
        <v>2041</v>
      </c>
      <c r="G83" s="591">
        <v>1</v>
      </c>
      <c r="H83" s="562">
        <v>1683</v>
      </c>
      <c r="I83" s="559">
        <f t="shared" si="15"/>
        <v>0.82459578637922581</v>
      </c>
      <c r="J83" s="559">
        <v>1</v>
      </c>
      <c r="K83" s="519">
        <f t="shared" ref="K83:K89" si="16">I83</f>
        <v>0.82459578637922581</v>
      </c>
      <c r="L83" s="511"/>
    </row>
    <row r="84" spans="1:12" x14ac:dyDescent="0.45">
      <c r="A84" s="309"/>
      <c r="B84" s="307">
        <v>3</v>
      </c>
      <c r="C84" s="322" t="s">
        <v>394</v>
      </c>
      <c r="D84" s="337"/>
      <c r="E84" s="337"/>
      <c r="F84" s="513"/>
      <c r="G84" s="592"/>
      <c r="H84" s="593"/>
      <c r="I84" s="559"/>
      <c r="J84" s="559"/>
      <c r="K84" s="519"/>
      <c r="L84" s="589">
        <f>K85</f>
        <v>0.97894736842105268</v>
      </c>
    </row>
    <row r="85" spans="1:12" ht="38.549999999999997" customHeight="1" x14ac:dyDescent="0.45">
      <c r="A85" s="294"/>
      <c r="B85" s="338"/>
      <c r="C85" s="296" t="s">
        <v>395</v>
      </c>
      <c r="D85" s="339" t="s">
        <v>376</v>
      </c>
      <c r="E85" s="337">
        <v>95</v>
      </c>
      <c r="F85" s="513">
        <f>E85</f>
        <v>95</v>
      </c>
      <c r="G85" s="592">
        <v>1</v>
      </c>
      <c r="H85" s="593">
        <v>93</v>
      </c>
      <c r="I85" s="559">
        <f t="shared" si="15"/>
        <v>0.97894736842105268</v>
      </c>
      <c r="J85" s="559">
        <v>1</v>
      </c>
      <c r="K85" s="519">
        <f t="shared" si="16"/>
        <v>0.97894736842105268</v>
      </c>
      <c r="L85" s="519"/>
    </row>
    <row r="86" spans="1:12" ht="22.5" x14ac:dyDescent="0.45">
      <c r="A86" s="313"/>
      <c r="B86" s="313">
        <v>4</v>
      </c>
      <c r="C86" s="327" t="s">
        <v>396</v>
      </c>
      <c r="D86" s="299"/>
      <c r="E86" s="109"/>
      <c r="F86" s="109"/>
      <c r="G86" s="591"/>
      <c r="H86" s="562"/>
      <c r="I86" s="559"/>
      <c r="J86" s="559"/>
      <c r="K86" s="519"/>
      <c r="L86" s="589">
        <f>SUM(K87:K89)/3</f>
        <v>0.98983198677928763</v>
      </c>
    </row>
    <row r="87" spans="1:12" ht="33.75" x14ac:dyDescent="0.45">
      <c r="A87" s="313"/>
      <c r="B87" s="313"/>
      <c r="C87" s="310" t="s">
        <v>397</v>
      </c>
      <c r="D87" s="299" t="s">
        <v>498</v>
      </c>
      <c r="E87" s="557">
        <v>5</v>
      </c>
      <c r="F87" s="558">
        <f>E87*G87</f>
        <v>5</v>
      </c>
      <c r="G87" s="340">
        <v>1</v>
      </c>
      <c r="H87" s="341">
        <v>5</v>
      </c>
      <c r="I87" s="559">
        <f t="shared" si="15"/>
        <v>1</v>
      </c>
      <c r="J87" s="559">
        <v>1</v>
      </c>
      <c r="K87" s="519">
        <f t="shared" si="16"/>
        <v>1</v>
      </c>
      <c r="L87" s="519"/>
    </row>
    <row r="88" spans="1:12" ht="40.049999999999997" customHeight="1" x14ac:dyDescent="0.45">
      <c r="A88" s="313"/>
      <c r="B88" s="313"/>
      <c r="C88" s="310" t="s">
        <v>398</v>
      </c>
      <c r="D88" s="342" t="s">
        <v>487</v>
      </c>
      <c r="E88" s="109">
        <v>22</v>
      </c>
      <c r="F88" s="109">
        <f>E88*G88</f>
        <v>22</v>
      </c>
      <c r="G88" s="340">
        <v>1</v>
      </c>
      <c r="H88" s="341">
        <v>22</v>
      </c>
      <c r="I88" s="559">
        <f t="shared" si="15"/>
        <v>1</v>
      </c>
      <c r="J88" s="559">
        <v>1</v>
      </c>
      <c r="K88" s="519">
        <f t="shared" si="16"/>
        <v>1</v>
      </c>
      <c r="L88" s="519" t="s">
        <v>168</v>
      </c>
    </row>
    <row r="89" spans="1:12" ht="42" customHeight="1" x14ac:dyDescent="0.45">
      <c r="A89" s="313"/>
      <c r="B89" s="313"/>
      <c r="C89" s="310" t="s">
        <v>399</v>
      </c>
      <c r="D89" s="342" t="s">
        <v>506</v>
      </c>
      <c r="E89" s="109">
        <v>43568</v>
      </c>
      <c r="F89" s="109">
        <f>E89*G89</f>
        <v>43568</v>
      </c>
      <c r="G89" s="340">
        <v>1</v>
      </c>
      <c r="H89" s="341">
        <v>42239</v>
      </c>
      <c r="I89" s="559">
        <f t="shared" si="15"/>
        <v>0.96949596033786267</v>
      </c>
      <c r="J89" s="559">
        <v>1</v>
      </c>
      <c r="K89" s="519">
        <f t="shared" si="16"/>
        <v>0.96949596033786267</v>
      </c>
      <c r="L89" s="519"/>
    </row>
    <row r="90" spans="1:12" x14ac:dyDescent="0.45">
      <c r="A90" s="309"/>
      <c r="B90" s="291" t="s">
        <v>400</v>
      </c>
      <c r="C90" s="292" t="s">
        <v>401</v>
      </c>
      <c r="D90" s="343"/>
      <c r="E90" s="343"/>
      <c r="F90" s="564"/>
      <c r="G90" s="604"/>
      <c r="H90" s="605"/>
      <c r="I90" s="567"/>
      <c r="J90" s="567"/>
      <c r="K90" s="568"/>
      <c r="L90" s="568">
        <f>K91</f>
        <v>0.64139161462979477</v>
      </c>
    </row>
    <row r="91" spans="1:12" x14ac:dyDescent="0.45">
      <c r="A91" s="313"/>
      <c r="B91" s="313"/>
      <c r="C91" s="310" t="s">
        <v>402</v>
      </c>
      <c r="D91" s="299" t="s">
        <v>403</v>
      </c>
      <c r="E91" s="807">
        <v>1121</v>
      </c>
      <c r="F91" s="774">
        <f t="shared" ref="F91" si="17">E91*G91</f>
        <v>1121</v>
      </c>
      <c r="G91" s="808">
        <v>1</v>
      </c>
      <c r="H91" s="562">
        <v>719</v>
      </c>
      <c r="I91" s="519">
        <f>H91/F91</f>
        <v>0.64139161462979477</v>
      </c>
      <c r="J91" s="559">
        <v>1</v>
      </c>
      <c r="K91" s="519">
        <f>I91</f>
        <v>0.64139161462979477</v>
      </c>
      <c r="L91" s="519"/>
    </row>
    <row r="92" spans="1:12" ht="22.5" x14ac:dyDescent="0.45">
      <c r="A92" s="289" t="s">
        <v>404</v>
      </c>
      <c r="B92" s="289"/>
      <c r="C92" s="305" t="s">
        <v>701</v>
      </c>
      <c r="D92" s="306"/>
      <c r="E92" s="517"/>
      <c r="F92" s="517"/>
      <c r="G92" s="517"/>
      <c r="H92" s="518"/>
      <c r="I92" s="577"/>
      <c r="J92" s="577"/>
      <c r="K92" s="522"/>
      <c r="L92" s="522">
        <f>(L93+L102+L107+L111)/4</f>
        <v>0.71908107265923515</v>
      </c>
    </row>
    <row r="93" spans="1:12" x14ac:dyDescent="0.45">
      <c r="A93" s="291"/>
      <c r="B93" s="291" t="s">
        <v>211</v>
      </c>
      <c r="C93" s="292" t="s">
        <v>509</v>
      </c>
      <c r="D93" s="293"/>
      <c r="E93" s="564"/>
      <c r="F93" s="564"/>
      <c r="G93" s="564"/>
      <c r="H93" s="573"/>
      <c r="I93" s="567"/>
      <c r="J93" s="567"/>
      <c r="K93" s="568"/>
      <c r="L93" s="568">
        <f>SUM(K94:K101)/8</f>
        <v>0.88677179850653021</v>
      </c>
    </row>
    <row r="94" spans="1:12" ht="22.5" x14ac:dyDescent="0.45">
      <c r="A94" s="309"/>
      <c r="B94" s="309"/>
      <c r="C94" s="310" t="s">
        <v>405</v>
      </c>
      <c r="D94" s="297" t="s">
        <v>406</v>
      </c>
      <c r="E94" s="809">
        <v>1154</v>
      </c>
      <c r="F94" s="774">
        <f t="shared" ref="F94:F101" si="18">E94*G94</f>
        <v>1154</v>
      </c>
      <c r="G94" s="810">
        <v>1</v>
      </c>
      <c r="H94" s="811">
        <v>1097</v>
      </c>
      <c r="I94" s="519">
        <f t="shared" ref="I94:I101" si="19">H94/F94</f>
        <v>0.9506065857885615</v>
      </c>
      <c r="J94" s="559">
        <v>1</v>
      </c>
      <c r="K94" s="519">
        <f>I94</f>
        <v>0.9506065857885615</v>
      </c>
      <c r="L94" s="592"/>
    </row>
    <row r="95" spans="1:12" ht="22.5" x14ac:dyDescent="0.45">
      <c r="A95" s="309"/>
      <c r="B95" s="309"/>
      <c r="C95" s="310" t="s">
        <v>497</v>
      </c>
      <c r="D95" s="297" t="s">
        <v>406</v>
      </c>
      <c r="E95" s="606">
        <v>1186</v>
      </c>
      <c r="F95" s="774">
        <f t="shared" si="18"/>
        <v>1186</v>
      </c>
      <c r="G95" s="519">
        <v>1</v>
      </c>
      <c r="H95" s="402">
        <v>957</v>
      </c>
      <c r="I95" s="519">
        <f>H95/F95</f>
        <v>0.80691399662731866</v>
      </c>
      <c r="J95" s="559">
        <v>1</v>
      </c>
      <c r="K95" s="519">
        <f t="shared" ref="K95:K101" si="20">I95</f>
        <v>0.80691399662731866</v>
      </c>
      <c r="L95" s="519"/>
    </row>
    <row r="96" spans="1:12" ht="22.5" x14ac:dyDescent="0.45">
      <c r="A96" s="313"/>
      <c r="B96" s="313"/>
      <c r="C96" s="310" t="s">
        <v>407</v>
      </c>
      <c r="D96" s="316" t="s">
        <v>406</v>
      </c>
      <c r="E96" s="812">
        <v>231</v>
      </c>
      <c r="F96" s="774">
        <f t="shared" si="18"/>
        <v>231</v>
      </c>
      <c r="G96" s="813">
        <v>1</v>
      </c>
      <c r="H96" s="814">
        <v>199</v>
      </c>
      <c r="I96" s="519">
        <f t="shared" si="19"/>
        <v>0.8614718614718615</v>
      </c>
      <c r="J96" s="559">
        <v>1</v>
      </c>
      <c r="K96" s="519">
        <f t="shared" si="20"/>
        <v>0.8614718614718615</v>
      </c>
      <c r="L96" s="519"/>
    </row>
    <row r="97" spans="1:12" ht="33.75" x14ac:dyDescent="0.45">
      <c r="A97" s="313"/>
      <c r="B97" s="313"/>
      <c r="C97" s="310" t="s">
        <v>408</v>
      </c>
      <c r="D97" s="286" t="s">
        <v>496</v>
      </c>
      <c r="E97" s="815">
        <v>1102</v>
      </c>
      <c r="F97" s="774">
        <f t="shared" si="18"/>
        <v>1102</v>
      </c>
      <c r="G97" s="813">
        <v>1</v>
      </c>
      <c r="H97" s="814">
        <v>970</v>
      </c>
      <c r="I97" s="519">
        <f t="shared" si="19"/>
        <v>0.88021778584392019</v>
      </c>
      <c r="J97" s="559">
        <v>1</v>
      </c>
      <c r="K97" s="519">
        <f t="shared" si="20"/>
        <v>0.88021778584392019</v>
      </c>
      <c r="L97" s="519"/>
    </row>
    <row r="98" spans="1:12" ht="22.5" x14ac:dyDescent="0.45">
      <c r="A98" s="313"/>
      <c r="B98" s="313"/>
      <c r="C98" s="310" t="s">
        <v>409</v>
      </c>
      <c r="D98" s="314" t="s">
        <v>495</v>
      </c>
      <c r="E98" s="557">
        <v>1102</v>
      </c>
      <c r="F98" s="774">
        <f t="shared" si="18"/>
        <v>1102</v>
      </c>
      <c r="G98" s="816">
        <v>1</v>
      </c>
      <c r="H98" s="403">
        <v>937</v>
      </c>
      <c r="I98" s="519">
        <f t="shared" si="19"/>
        <v>0.85027223230490023</v>
      </c>
      <c r="J98" s="559">
        <v>1</v>
      </c>
      <c r="K98" s="519">
        <f t="shared" si="20"/>
        <v>0.85027223230490023</v>
      </c>
      <c r="L98" s="519"/>
    </row>
    <row r="99" spans="1:12" ht="22.5" x14ac:dyDescent="0.45">
      <c r="A99" s="313"/>
      <c r="B99" s="313"/>
      <c r="C99" s="310" t="s">
        <v>410</v>
      </c>
      <c r="D99" s="314" t="s">
        <v>494</v>
      </c>
      <c r="E99" s="557">
        <v>231</v>
      </c>
      <c r="F99" s="774">
        <f t="shared" si="18"/>
        <v>231</v>
      </c>
      <c r="G99" s="816">
        <v>1</v>
      </c>
      <c r="H99" s="403">
        <v>217</v>
      </c>
      <c r="I99" s="519">
        <f t="shared" si="19"/>
        <v>0.93939393939393945</v>
      </c>
      <c r="J99" s="559">
        <v>1</v>
      </c>
      <c r="K99" s="519">
        <f t="shared" si="20"/>
        <v>0.93939393939393945</v>
      </c>
      <c r="L99" s="519"/>
    </row>
    <row r="100" spans="1:12" ht="22.5" x14ac:dyDescent="0.45">
      <c r="A100" s="313"/>
      <c r="B100" s="307"/>
      <c r="C100" s="310" t="s">
        <v>411</v>
      </c>
      <c r="D100" s="314" t="s">
        <v>406</v>
      </c>
      <c r="E100" s="557">
        <v>1154</v>
      </c>
      <c r="F100" s="774">
        <f t="shared" si="18"/>
        <v>1096.3</v>
      </c>
      <c r="G100" s="816">
        <v>0.95</v>
      </c>
      <c r="H100" s="817">
        <v>433</v>
      </c>
      <c r="I100" s="519">
        <f t="shared" si="19"/>
        <v>0.39496488187539908</v>
      </c>
      <c r="J100" s="559">
        <v>1</v>
      </c>
      <c r="K100" s="519">
        <f t="shared" si="20"/>
        <v>0.39496488187539908</v>
      </c>
      <c r="L100" s="592"/>
    </row>
    <row r="101" spans="1:12" x14ac:dyDescent="0.45">
      <c r="A101" s="313"/>
      <c r="B101" s="307"/>
      <c r="C101" s="336" t="s">
        <v>493</v>
      </c>
      <c r="D101" s="299" t="s">
        <v>492</v>
      </c>
      <c r="E101" s="109">
        <v>9791</v>
      </c>
      <c r="F101" s="774">
        <f t="shared" si="18"/>
        <v>6853.7</v>
      </c>
      <c r="G101" s="108">
        <v>0.7</v>
      </c>
      <c r="H101" s="818">
        <v>9666</v>
      </c>
      <c r="I101" s="519">
        <f t="shared" si="19"/>
        <v>1.4103331047463414</v>
      </c>
      <c r="J101" s="559">
        <v>1</v>
      </c>
      <c r="K101" s="519">
        <f t="shared" si="20"/>
        <v>1.4103331047463414</v>
      </c>
      <c r="L101" s="519"/>
    </row>
    <row r="102" spans="1:12" x14ac:dyDescent="0.45">
      <c r="A102" s="313"/>
      <c r="B102" s="291" t="s">
        <v>223</v>
      </c>
      <c r="C102" s="344" t="s">
        <v>412</v>
      </c>
      <c r="D102" s="302"/>
      <c r="E102" s="607"/>
      <c r="F102" s="607"/>
      <c r="G102" s="607"/>
      <c r="H102" s="608"/>
      <c r="I102" s="567"/>
      <c r="J102" s="567"/>
      <c r="K102" s="568"/>
      <c r="L102" s="568">
        <f>SUM(K103:K106)/4</f>
        <v>0.84799039737943371</v>
      </c>
    </row>
    <row r="103" spans="1:12" ht="22.5" x14ac:dyDescent="0.45">
      <c r="A103" s="313"/>
      <c r="B103" s="318"/>
      <c r="C103" s="310" t="s">
        <v>413</v>
      </c>
      <c r="D103" s="314" t="s">
        <v>414</v>
      </c>
      <c r="E103" s="557">
        <v>1049</v>
      </c>
      <c r="F103" s="774">
        <f t="shared" ref="F103:F106" si="21">E103*G103</f>
        <v>1049</v>
      </c>
      <c r="G103" s="816">
        <v>1</v>
      </c>
      <c r="H103" s="795">
        <v>1328</v>
      </c>
      <c r="I103" s="519">
        <f t="shared" ref="I103:I106" si="22">H103/F103</f>
        <v>1.2659675881792183</v>
      </c>
      <c r="J103" s="559">
        <v>1</v>
      </c>
      <c r="K103" s="519">
        <f>I103</f>
        <v>1.2659675881792183</v>
      </c>
      <c r="L103" s="519"/>
    </row>
    <row r="104" spans="1:12" ht="22.5" x14ac:dyDescent="0.45">
      <c r="A104" s="313"/>
      <c r="B104" s="318"/>
      <c r="C104" s="310" t="s">
        <v>415</v>
      </c>
      <c r="D104" s="314" t="s">
        <v>416</v>
      </c>
      <c r="E104" s="557">
        <v>1049</v>
      </c>
      <c r="F104" s="774">
        <f t="shared" si="21"/>
        <v>1049</v>
      </c>
      <c r="G104" s="816">
        <v>1</v>
      </c>
      <c r="H104" s="795">
        <v>1475</v>
      </c>
      <c r="I104" s="519">
        <f t="shared" si="22"/>
        <v>1.4061010486177312</v>
      </c>
      <c r="J104" s="559">
        <v>1</v>
      </c>
      <c r="K104" s="519">
        <f t="shared" ref="K104:K106" si="23">I104</f>
        <v>1.4061010486177312</v>
      </c>
      <c r="L104" s="519"/>
    </row>
    <row r="105" spans="1:12" ht="22.5" x14ac:dyDescent="0.45">
      <c r="A105" s="313"/>
      <c r="B105" s="318"/>
      <c r="C105" s="310" t="s">
        <v>417</v>
      </c>
      <c r="D105" s="314" t="s">
        <v>416</v>
      </c>
      <c r="E105" s="557">
        <v>1049</v>
      </c>
      <c r="F105" s="774">
        <f t="shared" si="21"/>
        <v>1049</v>
      </c>
      <c r="G105" s="816">
        <v>1</v>
      </c>
      <c r="H105" s="795">
        <v>0</v>
      </c>
      <c r="I105" s="519">
        <f t="shared" si="22"/>
        <v>0</v>
      </c>
      <c r="J105" s="559">
        <v>1</v>
      </c>
      <c r="K105" s="519">
        <f t="shared" si="23"/>
        <v>0</v>
      </c>
      <c r="L105" s="511"/>
    </row>
    <row r="106" spans="1:12" ht="22.5" x14ac:dyDescent="0.45">
      <c r="A106" s="313"/>
      <c r="B106" s="318"/>
      <c r="C106" s="310" t="s">
        <v>418</v>
      </c>
      <c r="D106" s="314" t="s">
        <v>419</v>
      </c>
      <c r="E106" s="557">
        <v>1121</v>
      </c>
      <c r="F106" s="774">
        <f t="shared" si="21"/>
        <v>1121</v>
      </c>
      <c r="G106" s="816">
        <v>1</v>
      </c>
      <c r="H106" s="795">
        <v>807</v>
      </c>
      <c r="I106" s="519">
        <f t="shared" si="22"/>
        <v>0.71989295272078502</v>
      </c>
      <c r="J106" s="559">
        <v>1</v>
      </c>
      <c r="K106" s="519">
        <f t="shared" si="23"/>
        <v>0.71989295272078502</v>
      </c>
      <c r="L106" s="511"/>
    </row>
    <row r="107" spans="1:12" x14ac:dyDescent="0.45">
      <c r="A107" s="309"/>
      <c r="B107" s="291" t="s">
        <v>400</v>
      </c>
      <c r="C107" s="291" t="s">
        <v>557</v>
      </c>
      <c r="D107" s="302"/>
      <c r="E107" s="607"/>
      <c r="F107" s="607"/>
      <c r="G107" s="568"/>
      <c r="H107" s="609"/>
      <c r="I107" s="567"/>
      <c r="J107" s="567"/>
      <c r="K107" s="568"/>
      <c r="L107" s="568">
        <f>SUM(K108:K110)/3</f>
        <v>0.69281119699635207</v>
      </c>
    </row>
    <row r="108" spans="1:12" ht="22.5" x14ac:dyDescent="0.45">
      <c r="A108" s="309"/>
      <c r="B108" s="309"/>
      <c r="C108" s="345" t="s">
        <v>420</v>
      </c>
      <c r="D108" s="296" t="s">
        <v>421</v>
      </c>
      <c r="E108" s="574">
        <v>4538</v>
      </c>
      <c r="F108" s="774">
        <f t="shared" ref="F108:F110" si="24">E108*G108</f>
        <v>4538</v>
      </c>
      <c r="G108" s="512">
        <v>1</v>
      </c>
      <c r="H108" s="794">
        <v>1977</v>
      </c>
      <c r="I108" s="519">
        <f t="shared" ref="I108:I110" si="25">H108/F108</f>
        <v>0.4356544733362715</v>
      </c>
      <c r="J108" s="559">
        <v>1</v>
      </c>
      <c r="K108" s="519">
        <f>I108</f>
        <v>0.4356544733362715</v>
      </c>
      <c r="L108" s="610"/>
    </row>
    <row r="109" spans="1:12" ht="22.5" x14ac:dyDescent="0.45">
      <c r="A109" s="309"/>
      <c r="B109" s="309"/>
      <c r="C109" s="345" t="s">
        <v>491</v>
      </c>
      <c r="D109" s="296" t="s">
        <v>422</v>
      </c>
      <c r="E109" s="574">
        <f>E106+E108</f>
        <v>5659</v>
      </c>
      <c r="F109" s="774">
        <f t="shared" si="24"/>
        <v>5659</v>
      </c>
      <c r="G109" s="512">
        <v>1</v>
      </c>
      <c r="H109" s="794">
        <v>3676</v>
      </c>
      <c r="I109" s="519">
        <f t="shared" si="25"/>
        <v>0.64958473228485603</v>
      </c>
      <c r="J109" s="559">
        <v>1</v>
      </c>
      <c r="K109" s="519">
        <f t="shared" ref="K109:K110" si="26">I109</f>
        <v>0.64958473228485603</v>
      </c>
      <c r="L109" s="610"/>
    </row>
    <row r="110" spans="1:12" ht="22.5" x14ac:dyDescent="0.45">
      <c r="A110" s="309"/>
      <c r="B110" s="309"/>
      <c r="C110" s="345" t="s">
        <v>423</v>
      </c>
      <c r="D110" s="296"/>
      <c r="E110" s="819">
        <v>2351</v>
      </c>
      <c r="F110" s="774">
        <f t="shared" si="24"/>
        <v>2351</v>
      </c>
      <c r="G110" s="519">
        <v>1</v>
      </c>
      <c r="H110" s="593">
        <v>2335</v>
      </c>
      <c r="I110" s="519">
        <f t="shared" si="25"/>
        <v>0.99319438536792859</v>
      </c>
      <c r="J110" s="559">
        <v>1</v>
      </c>
      <c r="K110" s="519">
        <f t="shared" si="26"/>
        <v>0.99319438536792859</v>
      </c>
      <c r="L110" s="610"/>
    </row>
    <row r="111" spans="1:12" ht="22.5" x14ac:dyDescent="0.45">
      <c r="A111" s="309"/>
      <c r="B111" s="300" t="s">
        <v>507</v>
      </c>
      <c r="C111" s="312" t="s">
        <v>424</v>
      </c>
      <c r="D111" s="301"/>
      <c r="E111" s="607"/>
      <c r="F111" s="607"/>
      <c r="G111" s="568"/>
      <c r="H111" s="609"/>
      <c r="I111" s="567"/>
      <c r="J111" s="567"/>
      <c r="K111" s="568"/>
      <c r="L111" s="568">
        <f>SUM(K112:K116)/8</f>
        <v>0.44875089775462473</v>
      </c>
    </row>
    <row r="112" spans="1:12" ht="63.75" x14ac:dyDescent="0.45">
      <c r="A112" s="309"/>
      <c r="B112" s="309">
        <v>1</v>
      </c>
      <c r="C112" s="160" t="s">
        <v>558</v>
      </c>
      <c r="D112" s="161" t="s">
        <v>559</v>
      </c>
      <c r="E112" s="819">
        <v>8524</v>
      </c>
      <c r="F112" s="774">
        <f t="shared" ref="F112:F116" si="27">E112*G112</f>
        <v>8524</v>
      </c>
      <c r="G112" s="820">
        <v>1</v>
      </c>
      <c r="H112" s="794">
        <v>7969</v>
      </c>
      <c r="I112" s="519">
        <f t="shared" ref="I112:I116" si="28">H112/F112</f>
        <v>0.93488972313467855</v>
      </c>
      <c r="J112" s="559">
        <v>1</v>
      </c>
      <c r="K112" s="519">
        <f>I112</f>
        <v>0.93488972313467855</v>
      </c>
      <c r="L112" s="519"/>
    </row>
    <row r="113" spans="1:12" ht="89.25" x14ac:dyDescent="0.45">
      <c r="A113" s="309"/>
      <c r="B113" s="309">
        <v>2</v>
      </c>
      <c r="C113" s="160" t="s">
        <v>560</v>
      </c>
      <c r="D113" s="161" t="s">
        <v>561</v>
      </c>
      <c r="E113" s="819">
        <v>2761</v>
      </c>
      <c r="F113" s="774">
        <f t="shared" si="27"/>
        <v>2761</v>
      </c>
      <c r="G113" s="820">
        <v>1</v>
      </c>
      <c r="H113" s="821">
        <v>537</v>
      </c>
      <c r="I113" s="519">
        <f>H113/F113</f>
        <v>0.19449474827960883</v>
      </c>
      <c r="J113" s="559">
        <v>1</v>
      </c>
      <c r="K113" s="519">
        <f t="shared" ref="K113:K116" si="29">I113</f>
        <v>0.19449474827960883</v>
      </c>
      <c r="L113" s="519"/>
    </row>
    <row r="114" spans="1:12" ht="38.25" x14ac:dyDescent="0.45">
      <c r="A114" s="309"/>
      <c r="B114" s="309">
        <v>3</v>
      </c>
      <c r="C114" s="160" t="s">
        <v>562</v>
      </c>
      <c r="D114" s="161" t="s">
        <v>559</v>
      </c>
      <c r="E114" s="819">
        <v>81</v>
      </c>
      <c r="F114" s="774">
        <f t="shared" si="27"/>
        <v>56.699999999999996</v>
      </c>
      <c r="G114" s="820">
        <v>0.7</v>
      </c>
      <c r="H114" s="821">
        <v>81</v>
      </c>
      <c r="I114" s="519">
        <f t="shared" si="28"/>
        <v>1.4285714285714286</v>
      </c>
      <c r="J114" s="559">
        <v>1</v>
      </c>
      <c r="K114" s="519">
        <f t="shared" si="29"/>
        <v>1.4285714285714286</v>
      </c>
      <c r="L114" s="519"/>
    </row>
    <row r="115" spans="1:12" x14ac:dyDescent="0.45">
      <c r="A115" s="309"/>
      <c r="B115" s="309">
        <v>4</v>
      </c>
      <c r="C115" s="160" t="s">
        <v>425</v>
      </c>
      <c r="D115" s="346" t="s">
        <v>563</v>
      </c>
      <c r="E115" s="574">
        <v>5616</v>
      </c>
      <c r="F115" s="774">
        <f t="shared" si="27"/>
        <v>5616</v>
      </c>
      <c r="G115" s="519">
        <v>1</v>
      </c>
      <c r="H115" s="794">
        <v>180</v>
      </c>
      <c r="I115" s="519">
        <f t="shared" si="28"/>
        <v>3.2051282051282048E-2</v>
      </c>
      <c r="J115" s="559">
        <v>1</v>
      </c>
      <c r="K115" s="519">
        <f t="shared" si="29"/>
        <v>3.2051282051282048E-2</v>
      </c>
      <c r="L115" s="519"/>
    </row>
    <row r="116" spans="1:12" x14ac:dyDescent="0.45">
      <c r="A116" s="309"/>
      <c r="B116" s="309">
        <v>5</v>
      </c>
      <c r="C116" s="160" t="s">
        <v>564</v>
      </c>
      <c r="D116" s="161" t="s">
        <v>565</v>
      </c>
      <c r="E116" s="822">
        <v>5</v>
      </c>
      <c r="F116" s="774">
        <f t="shared" si="27"/>
        <v>5</v>
      </c>
      <c r="G116" s="823">
        <v>1</v>
      </c>
      <c r="H116" s="794">
        <v>5</v>
      </c>
      <c r="I116" s="519">
        <f t="shared" si="28"/>
        <v>1</v>
      </c>
      <c r="J116" s="559">
        <v>1</v>
      </c>
      <c r="K116" s="519">
        <f t="shared" si="29"/>
        <v>1</v>
      </c>
      <c r="L116" s="519"/>
    </row>
    <row r="117" spans="1:12" x14ac:dyDescent="0.45">
      <c r="A117" s="347" t="s">
        <v>426</v>
      </c>
      <c r="B117" s="348"/>
      <c r="C117" s="349" t="s">
        <v>700</v>
      </c>
      <c r="D117" s="350"/>
      <c r="E117" s="611"/>
      <c r="F117" s="611"/>
      <c r="G117" s="611"/>
      <c r="H117" s="612"/>
      <c r="I117" s="577"/>
      <c r="J117" s="577"/>
      <c r="K117" s="522"/>
      <c r="L117" s="613">
        <f>(L118+L126+L129)/3</f>
        <v>0.64180857257614587</v>
      </c>
    </row>
    <row r="118" spans="1:12" x14ac:dyDescent="0.45">
      <c r="A118" s="307"/>
      <c r="B118" s="293" t="s">
        <v>211</v>
      </c>
      <c r="C118" s="315" t="s">
        <v>566</v>
      </c>
      <c r="D118" s="293"/>
      <c r="E118" s="564"/>
      <c r="F118" s="564"/>
      <c r="G118" s="564"/>
      <c r="H118" s="573"/>
      <c r="I118" s="567"/>
      <c r="J118" s="567"/>
      <c r="K118" s="568"/>
      <c r="L118" s="568">
        <f>SUM(K119:K125)/6</f>
        <v>0.76106103125979108</v>
      </c>
    </row>
    <row r="119" spans="1:12" ht="23.25" x14ac:dyDescent="0.45">
      <c r="A119" s="307"/>
      <c r="B119" s="351">
        <v>1</v>
      </c>
      <c r="C119" s="352" t="s">
        <v>427</v>
      </c>
      <c r="D119" s="294" t="s">
        <v>428</v>
      </c>
      <c r="E119" s="513">
        <v>1102</v>
      </c>
      <c r="F119" s="774">
        <f t="shared" ref="F119:F125" si="30">E119*G119</f>
        <v>1102</v>
      </c>
      <c r="G119" s="514">
        <v>1</v>
      </c>
      <c r="H119" s="824">
        <v>970</v>
      </c>
      <c r="I119" s="519">
        <f t="shared" ref="I119:I125" si="31">H119/F119</f>
        <v>0.88021778584392019</v>
      </c>
      <c r="J119" s="559">
        <v>1</v>
      </c>
      <c r="K119" s="519">
        <f>I119</f>
        <v>0.88021778584392019</v>
      </c>
      <c r="L119" s="519"/>
    </row>
    <row r="120" spans="1:12" ht="22.5" x14ac:dyDescent="0.45">
      <c r="A120" s="307"/>
      <c r="B120" s="351">
        <v>2</v>
      </c>
      <c r="C120" s="345" t="s">
        <v>429</v>
      </c>
      <c r="D120" s="296" t="s">
        <v>490</v>
      </c>
      <c r="E120" s="574">
        <v>526</v>
      </c>
      <c r="F120" s="774">
        <f t="shared" si="30"/>
        <v>526</v>
      </c>
      <c r="G120" s="825">
        <v>1</v>
      </c>
      <c r="H120" s="826">
        <v>281</v>
      </c>
      <c r="I120" s="519">
        <f t="shared" si="31"/>
        <v>0.53422053231939159</v>
      </c>
      <c r="J120" s="559">
        <v>1</v>
      </c>
      <c r="K120" s="519">
        <f t="shared" ref="K120:K122" si="32">I120</f>
        <v>0.53422053231939159</v>
      </c>
      <c r="L120" s="592"/>
    </row>
    <row r="121" spans="1:12" ht="22.5" x14ac:dyDescent="0.45">
      <c r="A121" s="353"/>
      <c r="B121" s="309"/>
      <c r="C121" s="345" t="s">
        <v>489</v>
      </c>
      <c r="D121" s="296" t="s">
        <v>488</v>
      </c>
      <c r="E121" s="574">
        <v>86</v>
      </c>
      <c r="F121" s="774">
        <f t="shared" si="30"/>
        <v>86</v>
      </c>
      <c r="G121" s="827">
        <v>1</v>
      </c>
      <c r="H121" s="826">
        <v>40</v>
      </c>
      <c r="I121" s="519">
        <f t="shared" si="31"/>
        <v>0.46511627906976744</v>
      </c>
      <c r="J121" s="559">
        <v>1</v>
      </c>
      <c r="K121" s="519">
        <f t="shared" si="32"/>
        <v>0.46511627906976744</v>
      </c>
      <c r="L121" s="592"/>
    </row>
    <row r="122" spans="1:12" ht="33.75" x14ac:dyDescent="0.45">
      <c r="A122" s="353"/>
      <c r="B122" s="309">
        <v>3</v>
      </c>
      <c r="C122" s="354" t="s">
        <v>430</v>
      </c>
      <c r="D122" s="296" t="s">
        <v>554</v>
      </c>
      <c r="E122" s="574">
        <v>635</v>
      </c>
      <c r="F122" s="774">
        <f t="shared" si="30"/>
        <v>635</v>
      </c>
      <c r="G122" s="519">
        <v>1</v>
      </c>
      <c r="H122" s="826">
        <v>284</v>
      </c>
      <c r="I122" s="519">
        <f t="shared" si="31"/>
        <v>0.44724409448818897</v>
      </c>
      <c r="J122" s="559">
        <v>1</v>
      </c>
      <c r="K122" s="519">
        <f t="shared" si="32"/>
        <v>0.44724409448818897</v>
      </c>
      <c r="L122" s="592"/>
    </row>
    <row r="123" spans="1:12" ht="45.4" thickBot="1" x14ac:dyDescent="0.5">
      <c r="A123" s="353"/>
      <c r="B123" s="309">
        <v>4</v>
      </c>
      <c r="C123" s="354" t="s">
        <v>431</v>
      </c>
      <c r="D123" s="296" t="s">
        <v>555</v>
      </c>
      <c r="E123" s="574">
        <v>2460</v>
      </c>
      <c r="F123" s="774">
        <f t="shared" si="30"/>
        <v>2460</v>
      </c>
      <c r="G123" s="827">
        <v>1</v>
      </c>
      <c r="H123" s="826">
        <v>1038</v>
      </c>
      <c r="I123" s="519">
        <f t="shared" si="31"/>
        <v>0.42195121951219511</v>
      </c>
      <c r="J123" s="559">
        <v>1</v>
      </c>
      <c r="K123" s="519">
        <f t="shared" ref="K123:K125" si="33">I123/G123</f>
        <v>0.42195121951219511</v>
      </c>
      <c r="L123" s="592"/>
    </row>
    <row r="124" spans="1:12" ht="22.9" thickBot="1" x14ac:dyDescent="0.5">
      <c r="A124" s="353"/>
      <c r="B124" s="309">
        <v>5</v>
      </c>
      <c r="C124" s="354" t="s">
        <v>432</v>
      </c>
      <c r="D124" s="294" t="s">
        <v>406</v>
      </c>
      <c r="E124" s="513">
        <v>1154</v>
      </c>
      <c r="F124" s="774">
        <f t="shared" si="30"/>
        <v>1154</v>
      </c>
      <c r="G124" s="828">
        <v>1</v>
      </c>
      <c r="H124" s="824">
        <v>957</v>
      </c>
      <c r="I124" s="519">
        <f t="shared" si="31"/>
        <v>0.8292894280762565</v>
      </c>
      <c r="J124" s="559">
        <v>1</v>
      </c>
      <c r="K124" s="519">
        <f t="shared" si="33"/>
        <v>0.8292894280762565</v>
      </c>
      <c r="L124" s="519"/>
    </row>
    <row r="125" spans="1:12" ht="22.5" x14ac:dyDescent="0.45">
      <c r="A125" s="353"/>
      <c r="B125" s="309">
        <v>6</v>
      </c>
      <c r="C125" s="354" t="s">
        <v>433</v>
      </c>
      <c r="D125" s="296" t="s">
        <v>556</v>
      </c>
      <c r="E125" s="574">
        <v>1028</v>
      </c>
      <c r="F125" s="774">
        <f t="shared" si="30"/>
        <v>1028</v>
      </c>
      <c r="G125" s="828">
        <v>1</v>
      </c>
      <c r="H125" s="826">
        <v>1016</v>
      </c>
      <c r="I125" s="519">
        <f t="shared" si="31"/>
        <v>0.98832684824902728</v>
      </c>
      <c r="J125" s="559">
        <v>1</v>
      </c>
      <c r="K125" s="519">
        <f t="shared" si="33"/>
        <v>0.98832684824902728</v>
      </c>
      <c r="L125" s="519"/>
    </row>
    <row r="126" spans="1:12" ht="14.65" thickBot="1" x14ac:dyDescent="0.5">
      <c r="A126" s="313"/>
      <c r="B126" s="355" t="s">
        <v>223</v>
      </c>
      <c r="C126" s="315" t="s">
        <v>567</v>
      </c>
      <c r="D126" s="293"/>
      <c r="E126" s="564"/>
      <c r="F126" s="564"/>
      <c r="G126" s="568"/>
      <c r="H126" s="609"/>
      <c r="I126" s="567"/>
      <c r="J126" s="567"/>
      <c r="K126" s="568"/>
      <c r="L126" s="568">
        <f>SUM(K127:K128)/2</f>
        <v>0.5</v>
      </c>
    </row>
    <row r="127" spans="1:12" ht="22.9" thickBot="1" x14ac:dyDescent="0.5">
      <c r="A127" s="353"/>
      <c r="B127" s="309">
        <v>1</v>
      </c>
      <c r="C127" s="345" t="s">
        <v>434</v>
      </c>
      <c r="D127" s="294" t="s">
        <v>381</v>
      </c>
      <c r="E127" s="513">
        <v>35</v>
      </c>
      <c r="F127" s="774">
        <f t="shared" ref="F127:F128" si="34">E127*G127</f>
        <v>35</v>
      </c>
      <c r="G127" s="828">
        <v>1</v>
      </c>
      <c r="H127" s="826">
        <v>35</v>
      </c>
      <c r="I127" s="519">
        <f>H127/F127</f>
        <v>1</v>
      </c>
      <c r="J127" s="559">
        <v>1</v>
      </c>
      <c r="K127" s="519">
        <f>I127</f>
        <v>1</v>
      </c>
      <c r="L127" s="519"/>
    </row>
    <row r="128" spans="1:12" ht="22.5" x14ac:dyDescent="0.45">
      <c r="A128" s="353"/>
      <c r="B128" s="309">
        <v>2</v>
      </c>
      <c r="C128" s="345" t="s">
        <v>435</v>
      </c>
      <c r="D128" s="294" t="s">
        <v>381</v>
      </c>
      <c r="E128" s="806">
        <v>0</v>
      </c>
      <c r="F128" s="774">
        <f t="shared" si="34"/>
        <v>0</v>
      </c>
      <c r="G128" s="828">
        <v>1</v>
      </c>
      <c r="H128" s="824">
        <v>0</v>
      </c>
      <c r="I128" s="519">
        <v>0</v>
      </c>
      <c r="J128" s="559">
        <v>1</v>
      </c>
      <c r="K128" s="519">
        <f>I128</f>
        <v>0</v>
      </c>
      <c r="L128" s="519"/>
    </row>
    <row r="129" spans="1:12" x14ac:dyDescent="0.45">
      <c r="A129" s="313"/>
      <c r="B129" s="356" t="s">
        <v>400</v>
      </c>
      <c r="C129" s="315" t="s">
        <v>568</v>
      </c>
      <c r="D129" s="293"/>
      <c r="E129" s="564"/>
      <c r="F129" s="564"/>
      <c r="G129" s="568"/>
      <c r="H129" s="609"/>
      <c r="I129" s="567"/>
      <c r="J129" s="567"/>
      <c r="K129" s="568"/>
      <c r="L129" s="568">
        <f>SUM(K130:K131)/2</f>
        <v>0.66436468646864688</v>
      </c>
    </row>
    <row r="130" spans="1:12" ht="33.75" x14ac:dyDescent="0.45">
      <c r="A130" s="313"/>
      <c r="B130" s="313">
        <v>1</v>
      </c>
      <c r="C130" s="345" t="s">
        <v>436</v>
      </c>
      <c r="D130" s="314" t="s">
        <v>569</v>
      </c>
      <c r="E130" s="574">
        <v>4040</v>
      </c>
      <c r="F130" s="774">
        <v>4040</v>
      </c>
      <c r="G130" s="561">
        <v>0.23</v>
      </c>
      <c r="H130" s="775">
        <v>3678</v>
      </c>
      <c r="I130" s="519">
        <f>H130/F130</f>
        <v>0.91039603960396043</v>
      </c>
      <c r="J130" s="559">
        <v>1</v>
      </c>
      <c r="K130" s="519">
        <f>I130</f>
        <v>0.91039603960396043</v>
      </c>
      <c r="L130" s="519"/>
    </row>
    <row r="131" spans="1:12" ht="33.75" x14ac:dyDescent="0.45">
      <c r="A131" s="313"/>
      <c r="B131" s="313">
        <v>2</v>
      </c>
      <c r="C131" s="345" t="s">
        <v>437</v>
      </c>
      <c r="D131" s="314" t="s">
        <v>569</v>
      </c>
      <c r="E131" s="574">
        <v>600</v>
      </c>
      <c r="F131" s="774">
        <v>600</v>
      </c>
      <c r="G131" s="561">
        <v>0.6</v>
      </c>
      <c r="H131" s="775">
        <v>251</v>
      </c>
      <c r="I131" s="519">
        <f>H131/F131</f>
        <v>0.41833333333333333</v>
      </c>
      <c r="J131" s="559">
        <v>1</v>
      </c>
      <c r="K131" s="519">
        <f>I131</f>
        <v>0.41833333333333333</v>
      </c>
      <c r="L131" s="519"/>
    </row>
    <row r="132" spans="1:12" x14ac:dyDescent="0.45">
      <c r="A132" s="357" t="s">
        <v>508</v>
      </c>
      <c r="B132" s="899" t="s">
        <v>699</v>
      </c>
      <c r="C132" s="899"/>
      <c r="D132" s="358"/>
      <c r="E132" s="614"/>
      <c r="F132" s="614"/>
      <c r="G132" s="615"/>
      <c r="H132" s="616"/>
      <c r="I132" s="577"/>
      <c r="J132" s="577"/>
      <c r="K132" s="522"/>
      <c r="L132" s="522">
        <f>SUM(K133:K136)/4</f>
        <v>0.96073251570218665</v>
      </c>
    </row>
    <row r="133" spans="1:12" x14ac:dyDescent="0.45">
      <c r="A133" s="309"/>
      <c r="B133" s="359">
        <v>1</v>
      </c>
      <c r="C133" s="360" t="s">
        <v>571</v>
      </c>
      <c r="D133" s="361" t="s">
        <v>438</v>
      </c>
      <c r="E133" s="617">
        <v>2983</v>
      </c>
      <c r="F133" s="774">
        <f t="shared" ref="F133:F136" si="35">E133*G133</f>
        <v>2237.25</v>
      </c>
      <c r="G133" s="618">
        <v>0.75</v>
      </c>
      <c r="H133" s="829">
        <v>445</v>
      </c>
      <c r="I133" s="519">
        <f>H133/F133</f>
        <v>0.19890490557604201</v>
      </c>
      <c r="J133" s="559">
        <v>1</v>
      </c>
      <c r="K133" s="519">
        <f>I133</f>
        <v>0.19890490557604201</v>
      </c>
      <c r="L133" s="519"/>
    </row>
    <row r="134" spans="1:12" ht="22.5" x14ac:dyDescent="0.45">
      <c r="A134" s="309"/>
      <c r="B134" s="359">
        <v>2</v>
      </c>
      <c r="C134" s="360" t="s">
        <v>578</v>
      </c>
      <c r="D134" s="361" t="s">
        <v>439</v>
      </c>
      <c r="E134" s="617">
        <v>530</v>
      </c>
      <c r="F134" s="774">
        <f t="shared" si="35"/>
        <v>397.5</v>
      </c>
      <c r="G134" s="618">
        <v>0.75</v>
      </c>
      <c r="H134" s="829">
        <v>256</v>
      </c>
      <c r="I134" s="519">
        <f>H134/F134</f>
        <v>0.64402515723270437</v>
      </c>
      <c r="J134" s="559">
        <v>1</v>
      </c>
      <c r="K134" s="519">
        <f t="shared" ref="K134:K136" si="36">I134</f>
        <v>0.64402515723270437</v>
      </c>
      <c r="L134" s="519"/>
    </row>
    <row r="135" spans="1:12" ht="33.75" x14ac:dyDescent="0.45">
      <c r="A135" s="309"/>
      <c r="B135" s="359">
        <v>3</v>
      </c>
      <c r="C135" s="360" t="s">
        <v>572</v>
      </c>
      <c r="D135" s="361" t="s">
        <v>440</v>
      </c>
      <c r="E135" s="513">
        <v>161</v>
      </c>
      <c r="F135" s="774">
        <f t="shared" si="35"/>
        <v>80.5</v>
      </c>
      <c r="G135" s="619">
        <v>0.5</v>
      </c>
      <c r="H135" s="824">
        <v>161</v>
      </c>
      <c r="I135" s="519">
        <f>H135/F135</f>
        <v>2</v>
      </c>
      <c r="J135" s="559">
        <v>1</v>
      </c>
      <c r="K135" s="519">
        <f t="shared" si="36"/>
        <v>2</v>
      </c>
      <c r="L135" s="519"/>
    </row>
    <row r="136" spans="1:12" ht="22.5" x14ac:dyDescent="0.45">
      <c r="A136" s="309"/>
      <c r="B136" s="359">
        <v>4</v>
      </c>
      <c r="C136" s="360" t="s">
        <v>723</v>
      </c>
      <c r="D136" s="361" t="s">
        <v>570</v>
      </c>
      <c r="E136" s="513">
        <v>5</v>
      </c>
      <c r="F136" s="774">
        <f t="shared" si="35"/>
        <v>5</v>
      </c>
      <c r="G136" s="619">
        <v>1</v>
      </c>
      <c r="H136" s="824">
        <v>5</v>
      </c>
      <c r="I136" s="519">
        <f>H136/F136</f>
        <v>1</v>
      </c>
      <c r="J136" s="559">
        <v>1</v>
      </c>
      <c r="K136" s="519">
        <f t="shared" si="36"/>
        <v>1</v>
      </c>
      <c r="L136" s="519"/>
    </row>
    <row r="137" spans="1:12" x14ac:dyDescent="0.45">
      <c r="A137" s="309"/>
      <c r="B137" s="359"/>
      <c r="C137" s="173" t="s">
        <v>573</v>
      </c>
      <c r="D137" s="362"/>
      <c r="E137" s="564"/>
      <c r="F137" s="620"/>
      <c r="G137" s="580"/>
      <c r="H137" s="573"/>
      <c r="I137" s="573"/>
      <c r="J137" s="573"/>
      <c r="K137" s="568"/>
      <c r="L137" s="568">
        <f>L6+L35+L58+L92+L117+L132</f>
        <v>4.2606886928030114</v>
      </c>
    </row>
    <row r="138" spans="1:12" x14ac:dyDescent="0.45">
      <c r="A138" s="309"/>
      <c r="B138" s="359"/>
      <c r="C138" s="174" t="s">
        <v>574</v>
      </c>
      <c r="D138" s="363"/>
      <c r="E138" s="621"/>
      <c r="F138" s="622"/>
      <c r="G138" s="623"/>
      <c r="H138" s="624"/>
      <c r="I138" s="624"/>
      <c r="J138" s="624"/>
      <c r="K138" s="625"/>
      <c r="L138" s="625">
        <f>L137/6</f>
        <v>0.71011478213383528</v>
      </c>
    </row>
    <row r="139" spans="1:12" x14ac:dyDescent="0.45">
      <c r="A139" s="328"/>
      <c r="B139" s="364"/>
      <c r="C139" s="169" t="s">
        <v>575</v>
      </c>
      <c r="D139" s="365"/>
      <c r="E139" s="365"/>
      <c r="F139" s="365"/>
      <c r="G139" s="365"/>
      <c r="H139" s="366"/>
      <c r="I139" s="366"/>
      <c r="J139" s="366"/>
      <c r="K139" s="365"/>
      <c r="L139" s="367"/>
    </row>
    <row r="140" spans="1:12" x14ac:dyDescent="0.45">
      <c r="A140" s="328"/>
      <c r="B140" s="368">
        <v>1</v>
      </c>
      <c r="C140" s="170" t="s">
        <v>576</v>
      </c>
      <c r="D140" s="369"/>
      <c r="E140" s="369"/>
      <c r="F140" s="369"/>
      <c r="G140" s="369"/>
      <c r="H140" s="370"/>
      <c r="I140" s="370"/>
      <c r="J140" s="370"/>
      <c r="K140" s="371"/>
      <c r="L140" s="372"/>
    </row>
    <row r="141" spans="1:12" x14ac:dyDescent="0.45">
      <c r="A141" s="328"/>
      <c r="B141" s="368">
        <v>2</v>
      </c>
      <c r="C141" s="171" t="s">
        <v>579</v>
      </c>
      <c r="H141" s="374"/>
      <c r="K141" s="375"/>
      <c r="L141" s="376"/>
    </row>
    <row r="142" spans="1:12" x14ac:dyDescent="0.45">
      <c r="A142" s="328"/>
      <c r="B142" s="168">
        <v>3</v>
      </c>
      <c r="C142" s="172" t="s">
        <v>577</v>
      </c>
      <c r="D142" s="184"/>
      <c r="E142" s="184"/>
      <c r="F142" s="185"/>
      <c r="G142" s="377"/>
      <c r="H142" s="378"/>
      <c r="I142" s="378"/>
      <c r="J142" s="378"/>
      <c r="K142" s="379"/>
      <c r="L142" s="380"/>
    </row>
    <row r="143" spans="1:12" ht="15.75" x14ac:dyDescent="0.5">
      <c r="A143" s="381"/>
      <c r="B143" s="71"/>
      <c r="C143" s="70"/>
      <c r="D143" s="33"/>
      <c r="E143" s="33"/>
      <c r="F143"/>
      <c r="H143" s="374"/>
      <c r="L143" s="382"/>
    </row>
    <row r="144" spans="1:12" ht="15.75" x14ac:dyDescent="0.5">
      <c r="A144" s="381"/>
      <c r="B144" s="71"/>
      <c r="C144" s="70"/>
      <c r="D144" s="33"/>
      <c r="E144" s="33"/>
      <c r="F144"/>
      <c r="H144" s="374"/>
      <c r="L144" s="382"/>
    </row>
    <row r="145" spans="1:12" ht="15.75" x14ac:dyDescent="0.5">
      <c r="A145" s="381"/>
      <c r="B145" s="71"/>
      <c r="C145" s="70"/>
      <c r="D145" s="33"/>
      <c r="E145" s="33"/>
      <c r="F145"/>
      <c r="H145" s="374"/>
      <c r="L145" s="382"/>
    </row>
    <row r="146" spans="1:12" ht="15.75" x14ac:dyDescent="0.5">
      <c r="A146" s="381"/>
      <c r="B146" s="71"/>
      <c r="C146" s="70"/>
      <c r="D146" s="33"/>
      <c r="E146" s="33"/>
      <c r="F146"/>
      <c r="H146" s="374"/>
      <c r="L146" s="382"/>
    </row>
    <row r="147" spans="1:12" ht="15.75" x14ac:dyDescent="0.5">
      <c r="A147" s="381"/>
      <c r="B147" s="71"/>
      <c r="C147" s="70"/>
      <c r="D147" s="33"/>
      <c r="E147" s="33"/>
      <c r="F147"/>
      <c r="H147" s="374"/>
      <c r="I147" s="383"/>
      <c r="J147" s="383"/>
      <c r="L147" s="382"/>
    </row>
    <row r="148" spans="1:12" ht="15.75" x14ac:dyDescent="0.5">
      <c r="A148" s="381"/>
      <c r="B148" s="71"/>
      <c r="C148" s="70"/>
      <c r="D148" s="33"/>
      <c r="E148" s="33"/>
      <c r="F148"/>
      <c r="H148" s="374"/>
      <c r="L148" s="382"/>
    </row>
    <row r="149" spans="1:12" x14ac:dyDescent="0.45">
      <c r="A149" s="381"/>
      <c r="B149" s="384"/>
      <c r="D149" s="384"/>
      <c r="E149" s="384"/>
      <c r="F149" s="384"/>
      <c r="L149" s="382"/>
    </row>
    <row r="150" spans="1:12" x14ac:dyDescent="0.45">
      <c r="A150" s="381"/>
      <c r="B150" s="384"/>
      <c r="D150" s="384"/>
      <c r="E150" s="384"/>
      <c r="F150" s="384"/>
      <c r="L150" s="382"/>
    </row>
    <row r="151" spans="1:12" x14ac:dyDescent="0.45">
      <c r="A151" s="381"/>
      <c r="B151" s="385"/>
      <c r="C151" s="386"/>
      <c r="L151" s="382"/>
    </row>
    <row r="152" spans="1:12" x14ac:dyDescent="0.45">
      <c r="A152" s="381"/>
      <c r="B152" s="385"/>
      <c r="C152" s="386"/>
      <c r="L152" s="382"/>
    </row>
    <row r="153" spans="1:12" x14ac:dyDescent="0.45">
      <c r="A153" s="381"/>
      <c r="B153" s="385"/>
      <c r="C153" s="386"/>
      <c r="L153" s="382"/>
    </row>
    <row r="154" spans="1:12" x14ac:dyDescent="0.45">
      <c r="A154" s="381"/>
      <c r="B154" s="385"/>
      <c r="C154" s="386"/>
      <c r="L154" s="382"/>
    </row>
    <row r="155" spans="1:12" x14ac:dyDescent="0.45">
      <c r="A155" s="381"/>
      <c r="B155" s="385"/>
      <c r="C155" s="386"/>
      <c r="L155" s="382"/>
    </row>
    <row r="156" spans="1:12" x14ac:dyDescent="0.45">
      <c r="A156" s="381"/>
      <c r="B156" s="385"/>
      <c r="C156" s="386"/>
      <c r="L156" s="382"/>
    </row>
    <row r="157" spans="1:12" x14ac:dyDescent="0.45">
      <c r="A157" s="381"/>
      <c r="B157" s="385"/>
      <c r="C157" s="386"/>
      <c r="L157" s="382"/>
    </row>
    <row r="158" spans="1:12" x14ac:dyDescent="0.45">
      <c r="A158" s="381"/>
      <c r="B158" s="385"/>
      <c r="C158" s="386"/>
      <c r="L158" s="382"/>
    </row>
    <row r="159" spans="1:12" x14ac:dyDescent="0.45">
      <c r="A159" s="381"/>
      <c r="B159" s="385"/>
      <c r="C159" s="386"/>
      <c r="L159" s="382"/>
    </row>
    <row r="160" spans="1:12" x14ac:dyDescent="0.45">
      <c r="A160" s="381"/>
      <c r="B160" s="385"/>
      <c r="C160" s="386"/>
      <c r="L160" s="382"/>
    </row>
    <row r="161" spans="1:12" x14ac:dyDescent="0.45">
      <c r="A161" s="381"/>
      <c r="B161" s="385"/>
      <c r="C161" s="386"/>
      <c r="L161" s="382"/>
    </row>
    <row r="162" spans="1:12" x14ac:dyDescent="0.45">
      <c r="A162" s="381"/>
      <c r="B162" s="385"/>
      <c r="C162" s="386"/>
      <c r="L162" s="382"/>
    </row>
    <row r="163" spans="1:12" x14ac:dyDescent="0.45">
      <c r="A163" s="381"/>
      <c r="B163" s="385"/>
      <c r="C163" s="386"/>
      <c r="L163" s="382"/>
    </row>
    <row r="164" spans="1:12" x14ac:dyDescent="0.45">
      <c r="A164" s="381"/>
      <c r="B164" s="385"/>
      <c r="C164" s="386"/>
      <c r="L164" s="382"/>
    </row>
    <row r="165" spans="1:12" x14ac:dyDescent="0.45">
      <c r="A165" s="381"/>
      <c r="B165" s="385"/>
      <c r="C165" s="386"/>
      <c r="L165" s="382"/>
    </row>
    <row r="166" spans="1:12" x14ac:dyDescent="0.45">
      <c r="A166" s="381"/>
      <c r="B166" s="385"/>
      <c r="C166" s="386"/>
      <c r="L166" s="382"/>
    </row>
    <row r="167" spans="1:12" x14ac:dyDescent="0.45">
      <c r="A167" s="381"/>
      <c r="B167" s="385"/>
      <c r="C167" s="386"/>
      <c r="L167" s="382"/>
    </row>
    <row r="168" spans="1:12" x14ac:dyDescent="0.45">
      <c r="A168" s="381"/>
      <c r="B168" s="385"/>
      <c r="C168" s="386"/>
      <c r="L168" s="382"/>
    </row>
    <row r="169" spans="1:12" x14ac:dyDescent="0.45">
      <c r="A169" s="381"/>
      <c r="B169" s="385"/>
      <c r="C169" s="386"/>
      <c r="L169" s="382"/>
    </row>
    <row r="170" spans="1:12" x14ac:dyDescent="0.45">
      <c r="A170" s="381"/>
      <c r="B170" s="385"/>
      <c r="C170" s="386"/>
      <c r="L170" s="382"/>
    </row>
    <row r="171" spans="1:12" x14ac:dyDescent="0.45">
      <c r="A171" s="381"/>
      <c r="B171" s="385"/>
      <c r="C171" s="386"/>
      <c r="L171" s="382"/>
    </row>
    <row r="172" spans="1:12" x14ac:dyDescent="0.45">
      <c r="A172" s="381"/>
      <c r="B172" s="385"/>
      <c r="C172" s="386"/>
      <c r="L172" s="382"/>
    </row>
    <row r="173" spans="1:12" x14ac:dyDescent="0.45">
      <c r="A173" s="381"/>
      <c r="B173" s="385"/>
      <c r="C173" s="386"/>
      <c r="L173" s="382"/>
    </row>
    <row r="174" spans="1:12" x14ac:dyDescent="0.45">
      <c r="A174" s="381"/>
      <c r="B174" s="385"/>
      <c r="C174" s="386"/>
      <c r="L174" s="382"/>
    </row>
    <row r="175" spans="1:12" x14ac:dyDescent="0.45">
      <c r="A175" s="381"/>
      <c r="B175" s="385"/>
      <c r="C175" s="386"/>
      <c r="L175" s="382"/>
    </row>
    <row r="176" spans="1:12" x14ac:dyDescent="0.45">
      <c r="A176" s="381"/>
      <c r="B176" s="385"/>
      <c r="C176" s="386"/>
      <c r="L176" s="382"/>
    </row>
    <row r="177" spans="1:12" x14ac:dyDescent="0.45">
      <c r="A177" s="381"/>
      <c r="B177" s="385"/>
      <c r="C177" s="386"/>
      <c r="L177" s="382"/>
    </row>
    <row r="178" spans="1:12" x14ac:dyDescent="0.45">
      <c r="A178" s="381"/>
      <c r="B178" s="385"/>
      <c r="C178" s="386"/>
      <c r="L178" s="382"/>
    </row>
    <row r="179" spans="1:12" x14ac:dyDescent="0.45">
      <c r="A179" s="381"/>
      <c r="B179" s="385"/>
      <c r="C179" s="386"/>
      <c r="L179" s="382"/>
    </row>
    <row r="180" spans="1:12" x14ac:dyDescent="0.45">
      <c r="A180" s="381"/>
      <c r="B180" s="385"/>
      <c r="C180" s="386"/>
      <c r="L180" s="382"/>
    </row>
    <row r="181" spans="1:12" x14ac:dyDescent="0.45">
      <c r="A181" s="381"/>
      <c r="B181" s="385"/>
      <c r="C181" s="386"/>
      <c r="L181" s="382"/>
    </row>
    <row r="182" spans="1:12" x14ac:dyDescent="0.45">
      <c r="A182" s="381"/>
      <c r="B182" s="385"/>
      <c r="C182" s="386"/>
      <c r="L182" s="382"/>
    </row>
    <row r="183" spans="1:12" x14ac:dyDescent="0.45">
      <c r="A183" s="381"/>
      <c r="B183" s="385"/>
      <c r="C183" s="386"/>
      <c r="L183" s="382"/>
    </row>
    <row r="184" spans="1:12" x14ac:dyDescent="0.45">
      <c r="A184" s="381"/>
      <c r="B184" s="385"/>
      <c r="C184" s="386"/>
      <c r="L184" s="382"/>
    </row>
    <row r="185" spans="1:12" x14ac:dyDescent="0.45">
      <c r="A185" s="381"/>
      <c r="B185" s="385"/>
      <c r="C185" s="386"/>
      <c r="L185" s="382"/>
    </row>
    <row r="186" spans="1:12" x14ac:dyDescent="0.45">
      <c r="A186" s="381"/>
      <c r="B186" s="385"/>
      <c r="C186" s="386"/>
      <c r="L186" s="382"/>
    </row>
    <row r="187" spans="1:12" x14ac:dyDescent="0.45">
      <c r="A187" s="381"/>
      <c r="B187" s="385"/>
      <c r="C187" s="386"/>
      <c r="L187" s="382"/>
    </row>
    <row r="188" spans="1:12" x14ac:dyDescent="0.45">
      <c r="A188" s="381"/>
      <c r="B188" s="385"/>
      <c r="C188" s="386"/>
      <c r="L188" s="382"/>
    </row>
    <row r="189" spans="1:12" x14ac:dyDescent="0.45">
      <c r="A189" s="381"/>
      <c r="B189" s="385"/>
      <c r="C189" s="386"/>
      <c r="L189" s="382"/>
    </row>
    <row r="190" spans="1:12" x14ac:dyDescent="0.45">
      <c r="A190" s="381"/>
      <c r="B190" s="385"/>
      <c r="C190" s="386"/>
      <c r="L190" s="382"/>
    </row>
    <row r="191" spans="1:12" x14ac:dyDescent="0.45">
      <c r="A191" s="381"/>
      <c r="B191" s="385"/>
      <c r="C191" s="386"/>
      <c r="L191" s="382"/>
    </row>
    <row r="192" spans="1:12" x14ac:dyDescent="0.45">
      <c r="A192" s="381"/>
      <c r="B192" s="385"/>
      <c r="C192" s="386"/>
      <c r="L192" s="382"/>
    </row>
    <row r="193" spans="1:12" x14ac:dyDescent="0.45">
      <c r="A193" s="381"/>
      <c r="B193" s="385"/>
      <c r="C193" s="386"/>
      <c r="L193" s="382"/>
    </row>
    <row r="194" spans="1:12" x14ac:dyDescent="0.45">
      <c r="A194" s="381"/>
      <c r="B194" s="385"/>
      <c r="C194" s="386"/>
      <c r="L194" s="382"/>
    </row>
    <row r="195" spans="1:12" x14ac:dyDescent="0.45">
      <c r="A195" s="381"/>
      <c r="B195" s="385"/>
      <c r="C195" s="386"/>
      <c r="L195" s="382"/>
    </row>
    <row r="196" spans="1:12" x14ac:dyDescent="0.45">
      <c r="A196" s="381"/>
      <c r="B196" s="385"/>
      <c r="C196" s="386"/>
      <c r="L196" s="382"/>
    </row>
    <row r="197" spans="1:12" x14ac:dyDescent="0.45">
      <c r="A197" s="381"/>
      <c r="B197" s="385"/>
      <c r="C197" s="386"/>
      <c r="L197" s="382"/>
    </row>
    <row r="198" spans="1:12" x14ac:dyDescent="0.45">
      <c r="A198" s="381"/>
      <c r="B198" s="385"/>
      <c r="C198" s="386"/>
      <c r="L198" s="382"/>
    </row>
    <row r="199" spans="1:12" x14ac:dyDescent="0.45">
      <c r="A199" s="381"/>
      <c r="B199" s="385"/>
      <c r="C199" s="386"/>
      <c r="L199" s="382"/>
    </row>
    <row r="200" spans="1:12" x14ac:dyDescent="0.45">
      <c r="A200" s="381"/>
      <c r="B200" s="385"/>
      <c r="C200" s="386"/>
      <c r="L200" s="382"/>
    </row>
    <row r="201" spans="1:12" x14ac:dyDescent="0.45">
      <c r="A201" s="381"/>
      <c r="B201" s="385"/>
      <c r="C201" s="386"/>
      <c r="L201" s="382"/>
    </row>
    <row r="202" spans="1:12" x14ac:dyDescent="0.45">
      <c r="A202" s="381"/>
      <c r="B202" s="385"/>
      <c r="C202" s="386"/>
      <c r="L202" s="382"/>
    </row>
    <row r="203" spans="1:12" x14ac:dyDescent="0.45">
      <c r="A203" s="381"/>
      <c r="B203" s="385"/>
      <c r="C203" s="386"/>
      <c r="L203" s="382"/>
    </row>
    <row r="204" spans="1:12" x14ac:dyDescent="0.45">
      <c r="A204" s="381"/>
      <c r="B204" s="385"/>
      <c r="C204" s="386"/>
      <c r="L204" s="382"/>
    </row>
    <row r="205" spans="1:12" x14ac:dyDescent="0.45">
      <c r="A205" s="381"/>
      <c r="B205" s="385"/>
      <c r="C205" s="386"/>
      <c r="L205" s="382"/>
    </row>
    <row r="206" spans="1:12" x14ac:dyDescent="0.45">
      <c r="A206" s="381"/>
      <c r="B206" s="385"/>
      <c r="C206" s="386"/>
      <c r="L206" s="382"/>
    </row>
    <row r="207" spans="1:12" x14ac:dyDescent="0.45">
      <c r="A207" s="381"/>
      <c r="B207" s="385"/>
      <c r="C207" s="386"/>
      <c r="L207" s="382"/>
    </row>
    <row r="208" spans="1:12" x14ac:dyDescent="0.45">
      <c r="A208" s="381"/>
      <c r="B208" s="385"/>
      <c r="C208" s="386"/>
      <c r="L208" s="382"/>
    </row>
    <row r="209" spans="1:12" x14ac:dyDescent="0.45">
      <c r="A209" s="381"/>
      <c r="B209" s="385"/>
      <c r="C209" s="386"/>
      <c r="L209" s="382"/>
    </row>
    <row r="210" spans="1:12" x14ac:dyDescent="0.45">
      <c r="A210" s="381"/>
      <c r="B210" s="385"/>
      <c r="C210" s="386"/>
      <c r="L210" s="382"/>
    </row>
    <row r="211" spans="1:12" x14ac:dyDescent="0.45">
      <c r="A211" s="381"/>
      <c r="B211" s="385"/>
      <c r="C211" s="386"/>
      <c r="L211" s="382"/>
    </row>
    <row r="212" spans="1:12" x14ac:dyDescent="0.45">
      <c r="A212" s="381"/>
      <c r="B212" s="385"/>
      <c r="C212" s="386"/>
      <c r="L212" s="382"/>
    </row>
    <row r="213" spans="1:12" x14ac:dyDescent="0.45">
      <c r="A213" s="381"/>
      <c r="B213" s="385"/>
      <c r="C213" s="386"/>
      <c r="L213" s="382"/>
    </row>
    <row r="214" spans="1:12" x14ac:dyDescent="0.45">
      <c r="A214" s="381"/>
      <c r="B214" s="385"/>
      <c r="C214" s="386"/>
      <c r="L214" s="382"/>
    </row>
    <row r="215" spans="1:12" x14ac:dyDescent="0.45">
      <c r="A215" s="381"/>
      <c r="B215" s="385"/>
      <c r="C215" s="386"/>
      <c r="L215" s="382"/>
    </row>
    <row r="216" spans="1:12" x14ac:dyDescent="0.45">
      <c r="A216" s="381"/>
      <c r="B216" s="385"/>
      <c r="C216" s="386"/>
      <c r="L216" s="382"/>
    </row>
    <row r="217" spans="1:12" x14ac:dyDescent="0.45">
      <c r="A217" s="381"/>
      <c r="B217" s="385"/>
      <c r="C217" s="386"/>
      <c r="L217" s="382"/>
    </row>
    <row r="218" spans="1:12" x14ac:dyDescent="0.45">
      <c r="A218" s="381"/>
      <c r="B218" s="385"/>
      <c r="C218" s="386"/>
      <c r="L218" s="382"/>
    </row>
    <row r="219" spans="1:12" x14ac:dyDescent="0.45">
      <c r="A219" s="381"/>
      <c r="B219" s="385"/>
      <c r="C219" s="386"/>
      <c r="L219" s="382"/>
    </row>
    <row r="220" spans="1:12" x14ac:dyDescent="0.45">
      <c r="A220" s="381"/>
      <c r="B220" s="385"/>
      <c r="C220" s="386"/>
      <c r="L220" s="382"/>
    </row>
    <row r="221" spans="1:12" x14ac:dyDescent="0.45">
      <c r="A221" s="381"/>
      <c r="B221" s="385"/>
      <c r="C221" s="386"/>
      <c r="L221" s="382"/>
    </row>
    <row r="222" spans="1:12" x14ac:dyDescent="0.45">
      <c r="A222" s="381"/>
      <c r="B222" s="385"/>
      <c r="C222" s="386"/>
      <c r="L222" s="382"/>
    </row>
    <row r="223" spans="1:12" x14ac:dyDescent="0.45">
      <c r="A223" s="381"/>
      <c r="B223" s="385"/>
      <c r="C223" s="386"/>
      <c r="L223" s="382"/>
    </row>
    <row r="224" spans="1:12" x14ac:dyDescent="0.45">
      <c r="A224" s="381"/>
      <c r="B224" s="385"/>
      <c r="C224" s="386"/>
      <c r="L224" s="382"/>
    </row>
    <row r="225" spans="1:12" x14ac:dyDescent="0.45">
      <c r="A225" s="381"/>
      <c r="B225" s="385"/>
      <c r="C225" s="386"/>
      <c r="L225" s="382"/>
    </row>
    <row r="226" spans="1:12" x14ac:dyDescent="0.45">
      <c r="C226" s="388"/>
      <c r="L226" s="382"/>
    </row>
    <row r="227" spans="1:12" x14ac:dyDescent="0.45">
      <c r="C227" s="388"/>
      <c r="L227" s="382"/>
    </row>
    <row r="228" spans="1:12" x14ac:dyDescent="0.45">
      <c r="C228" s="388"/>
      <c r="L228" s="382"/>
    </row>
    <row r="229" spans="1:12" x14ac:dyDescent="0.45">
      <c r="C229" s="388"/>
      <c r="L229" s="382"/>
    </row>
    <row r="230" spans="1:12" x14ac:dyDescent="0.45">
      <c r="C230" s="388"/>
      <c r="L230" s="382"/>
    </row>
    <row r="231" spans="1:12" x14ac:dyDescent="0.45">
      <c r="C231" s="388"/>
      <c r="L231" s="382"/>
    </row>
    <row r="232" spans="1:12" x14ac:dyDescent="0.45">
      <c r="C232" s="388"/>
      <c r="L232" s="382"/>
    </row>
    <row r="233" spans="1:12" x14ac:dyDescent="0.45">
      <c r="C233" s="388"/>
      <c r="L233" s="382"/>
    </row>
    <row r="234" spans="1:12" x14ac:dyDescent="0.45">
      <c r="C234" s="388"/>
      <c r="L234" s="382"/>
    </row>
    <row r="235" spans="1:12" x14ac:dyDescent="0.45">
      <c r="C235" s="388"/>
      <c r="L235" s="382"/>
    </row>
    <row r="236" spans="1:12" x14ac:dyDescent="0.45">
      <c r="C236" s="388"/>
      <c r="L236" s="382"/>
    </row>
    <row r="237" spans="1:12" x14ac:dyDescent="0.45">
      <c r="C237" s="388"/>
      <c r="L237" s="382"/>
    </row>
    <row r="238" spans="1:12" x14ac:dyDescent="0.45">
      <c r="C238" s="388"/>
      <c r="L238" s="382"/>
    </row>
    <row r="239" spans="1:12" x14ac:dyDescent="0.45">
      <c r="C239" s="388"/>
      <c r="L239" s="382"/>
    </row>
    <row r="240" spans="1:12" x14ac:dyDescent="0.45">
      <c r="C240" s="388"/>
      <c r="L240" s="382"/>
    </row>
    <row r="241" spans="3:12" x14ac:dyDescent="0.45">
      <c r="C241" s="388"/>
      <c r="L241" s="382"/>
    </row>
    <row r="242" spans="3:12" x14ac:dyDescent="0.45">
      <c r="C242" s="388"/>
      <c r="L242" s="382"/>
    </row>
    <row r="243" spans="3:12" x14ac:dyDescent="0.45">
      <c r="C243" s="388"/>
      <c r="L243" s="382"/>
    </row>
    <row r="244" spans="3:12" x14ac:dyDescent="0.45">
      <c r="C244" s="388"/>
      <c r="L244" s="382"/>
    </row>
    <row r="245" spans="3:12" x14ac:dyDescent="0.45">
      <c r="C245" s="388"/>
      <c r="L245" s="382"/>
    </row>
    <row r="246" spans="3:12" x14ac:dyDescent="0.45">
      <c r="C246" s="388"/>
      <c r="L246" s="382"/>
    </row>
    <row r="247" spans="3:12" x14ac:dyDescent="0.45">
      <c r="C247" s="388"/>
      <c r="L247" s="382"/>
    </row>
    <row r="248" spans="3:12" x14ac:dyDescent="0.45">
      <c r="C248" s="388"/>
      <c r="L248" s="382"/>
    </row>
    <row r="249" spans="3:12" x14ac:dyDescent="0.45">
      <c r="C249" s="388"/>
      <c r="L249" s="382"/>
    </row>
    <row r="250" spans="3:12" x14ac:dyDescent="0.45">
      <c r="C250" s="388"/>
      <c r="L250" s="382"/>
    </row>
    <row r="251" spans="3:12" x14ac:dyDescent="0.45">
      <c r="C251" s="388"/>
      <c r="L251" s="382"/>
    </row>
    <row r="252" spans="3:12" x14ac:dyDescent="0.45">
      <c r="C252" s="388"/>
      <c r="L252" s="382"/>
    </row>
    <row r="253" spans="3:12" x14ac:dyDescent="0.45">
      <c r="C253" s="388"/>
      <c r="L253" s="382"/>
    </row>
    <row r="254" spans="3:12" x14ac:dyDescent="0.45">
      <c r="C254" s="388"/>
      <c r="L254" s="382"/>
    </row>
    <row r="255" spans="3:12" x14ac:dyDescent="0.45">
      <c r="C255" s="388"/>
      <c r="L255" s="382"/>
    </row>
    <row r="256" spans="3:12" x14ac:dyDescent="0.45">
      <c r="C256" s="388"/>
      <c r="L256" s="382"/>
    </row>
    <row r="257" spans="3:12" x14ac:dyDescent="0.45">
      <c r="C257" s="388"/>
      <c r="L257" s="382"/>
    </row>
    <row r="258" spans="3:12" x14ac:dyDescent="0.45">
      <c r="C258" s="388"/>
      <c r="L258" s="382"/>
    </row>
    <row r="259" spans="3:12" x14ac:dyDescent="0.45">
      <c r="C259" s="388"/>
      <c r="L259" s="382"/>
    </row>
    <row r="260" spans="3:12" x14ac:dyDescent="0.45">
      <c r="C260" s="388"/>
      <c r="L260" s="382"/>
    </row>
    <row r="261" spans="3:12" x14ac:dyDescent="0.45">
      <c r="C261" s="388"/>
      <c r="L261" s="382"/>
    </row>
    <row r="262" spans="3:12" x14ac:dyDescent="0.45">
      <c r="C262" s="388"/>
      <c r="L262" s="382"/>
    </row>
    <row r="263" spans="3:12" x14ac:dyDescent="0.45">
      <c r="C263" s="388"/>
      <c r="L263" s="382"/>
    </row>
    <row r="264" spans="3:12" x14ac:dyDescent="0.45">
      <c r="C264" s="388"/>
      <c r="L264" s="382"/>
    </row>
    <row r="265" spans="3:12" x14ac:dyDescent="0.45">
      <c r="C265" s="388"/>
      <c r="L265" s="382"/>
    </row>
    <row r="266" spans="3:12" x14ac:dyDescent="0.45">
      <c r="C266" s="388"/>
      <c r="L266" s="382"/>
    </row>
    <row r="267" spans="3:12" x14ac:dyDescent="0.45">
      <c r="C267" s="388"/>
      <c r="L267" s="382"/>
    </row>
    <row r="268" spans="3:12" x14ac:dyDescent="0.45">
      <c r="C268" s="388"/>
      <c r="L268" s="382"/>
    </row>
    <row r="269" spans="3:12" x14ac:dyDescent="0.45">
      <c r="C269" s="388"/>
      <c r="L269" s="382"/>
    </row>
    <row r="270" spans="3:12" x14ac:dyDescent="0.45">
      <c r="C270" s="388"/>
      <c r="L270" s="382"/>
    </row>
    <row r="271" spans="3:12" x14ac:dyDescent="0.45">
      <c r="C271" s="388"/>
      <c r="L271" s="382"/>
    </row>
    <row r="272" spans="3:12" x14ac:dyDescent="0.45">
      <c r="C272" s="388"/>
      <c r="L272" s="382"/>
    </row>
    <row r="273" spans="3:12" x14ac:dyDescent="0.45">
      <c r="C273" s="388"/>
      <c r="L273" s="382"/>
    </row>
    <row r="274" spans="3:12" x14ac:dyDescent="0.45">
      <c r="C274" s="388"/>
      <c r="L274" s="382"/>
    </row>
    <row r="275" spans="3:12" x14ac:dyDescent="0.45">
      <c r="C275" s="388"/>
      <c r="L275" s="382"/>
    </row>
    <row r="276" spans="3:12" x14ac:dyDescent="0.45">
      <c r="C276" s="388"/>
      <c r="L276" s="382"/>
    </row>
    <row r="277" spans="3:12" x14ac:dyDescent="0.45">
      <c r="C277" s="388"/>
      <c r="L277" s="382"/>
    </row>
    <row r="278" spans="3:12" x14ac:dyDescent="0.45">
      <c r="C278" s="388"/>
      <c r="L278" s="382"/>
    </row>
    <row r="279" spans="3:12" x14ac:dyDescent="0.45">
      <c r="C279" s="388"/>
      <c r="L279" s="382"/>
    </row>
    <row r="280" spans="3:12" x14ac:dyDescent="0.45">
      <c r="C280" s="388"/>
      <c r="L280" s="382"/>
    </row>
    <row r="281" spans="3:12" x14ac:dyDescent="0.45">
      <c r="C281" s="388"/>
      <c r="L281" s="382"/>
    </row>
    <row r="282" spans="3:12" x14ac:dyDescent="0.45">
      <c r="C282" s="388"/>
      <c r="L282" s="382"/>
    </row>
    <row r="283" spans="3:12" x14ac:dyDescent="0.45">
      <c r="C283" s="388"/>
      <c r="L283" s="382"/>
    </row>
    <row r="284" spans="3:12" x14ac:dyDescent="0.45">
      <c r="C284" s="388"/>
      <c r="L284" s="382"/>
    </row>
    <row r="285" spans="3:12" x14ac:dyDescent="0.45">
      <c r="C285" s="388"/>
      <c r="L285" s="382"/>
    </row>
    <row r="286" spans="3:12" x14ac:dyDescent="0.45">
      <c r="C286" s="388"/>
      <c r="L286" s="382"/>
    </row>
    <row r="287" spans="3:12" x14ac:dyDescent="0.45">
      <c r="C287" s="388"/>
      <c r="L287" s="382"/>
    </row>
    <row r="288" spans="3:12" x14ac:dyDescent="0.45">
      <c r="C288" s="388"/>
      <c r="L288" s="382"/>
    </row>
    <row r="289" spans="3:12" x14ac:dyDescent="0.45">
      <c r="C289" s="388"/>
      <c r="L289" s="382"/>
    </row>
    <row r="290" spans="3:12" x14ac:dyDescent="0.45">
      <c r="C290" s="388"/>
      <c r="L290" s="382"/>
    </row>
    <row r="291" spans="3:12" x14ac:dyDescent="0.45">
      <c r="C291" s="388"/>
      <c r="L291" s="382"/>
    </row>
    <row r="292" spans="3:12" x14ac:dyDescent="0.45">
      <c r="C292" s="388"/>
      <c r="L292" s="382"/>
    </row>
    <row r="293" spans="3:12" x14ac:dyDescent="0.45">
      <c r="C293" s="388"/>
      <c r="L293" s="382"/>
    </row>
    <row r="294" spans="3:12" x14ac:dyDescent="0.45">
      <c r="C294" s="388"/>
      <c r="L294" s="382"/>
    </row>
    <row r="295" spans="3:12" x14ac:dyDescent="0.45">
      <c r="C295" s="388"/>
      <c r="L295" s="382"/>
    </row>
    <row r="296" spans="3:12" x14ac:dyDescent="0.45">
      <c r="C296" s="388"/>
      <c r="L296" s="382"/>
    </row>
    <row r="297" spans="3:12" x14ac:dyDescent="0.45">
      <c r="C297" s="388"/>
      <c r="L297" s="382"/>
    </row>
    <row r="298" spans="3:12" x14ac:dyDescent="0.45">
      <c r="C298" s="388"/>
      <c r="L298" s="382"/>
    </row>
    <row r="299" spans="3:12" x14ac:dyDescent="0.45">
      <c r="C299" s="388"/>
      <c r="L299" s="382"/>
    </row>
    <row r="300" spans="3:12" x14ac:dyDescent="0.45">
      <c r="C300" s="388"/>
      <c r="L300" s="382"/>
    </row>
    <row r="301" spans="3:12" x14ac:dyDescent="0.45">
      <c r="C301" s="388"/>
      <c r="L301" s="382"/>
    </row>
    <row r="302" spans="3:12" x14ac:dyDescent="0.45">
      <c r="C302" s="388"/>
      <c r="L302" s="382"/>
    </row>
    <row r="303" spans="3:12" x14ac:dyDescent="0.45">
      <c r="C303" s="388"/>
      <c r="L303" s="382"/>
    </row>
    <row r="304" spans="3:12" x14ac:dyDescent="0.45">
      <c r="C304" s="388"/>
      <c r="L304" s="382"/>
    </row>
    <row r="305" spans="3:12" x14ac:dyDescent="0.45">
      <c r="C305" s="388"/>
      <c r="L305" s="382"/>
    </row>
    <row r="306" spans="3:12" x14ac:dyDescent="0.45">
      <c r="C306" s="388"/>
      <c r="L306" s="382"/>
    </row>
    <row r="307" spans="3:12" x14ac:dyDescent="0.45">
      <c r="C307" s="388"/>
      <c r="L307" s="382"/>
    </row>
    <row r="308" spans="3:12" x14ac:dyDescent="0.45">
      <c r="C308" s="388"/>
      <c r="L308" s="382"/>
    </row>
    <row r="309" spans="3:12" x14ac:dyDescent="0.45">
      <c r="C309" s="388"/>
      <c r="L309" s="382"/>
    </row>
    <row r="310" spans="3:12" x14ac:dyDescent="0.45">
      <c r="C310" s="388"/>
      <c r="L310" s="382"/>
    </row>
    <row r="311" spans="3:12" x14ac:dyDescent="0.45">
      <c r="C311" s="388"/>
      <c r="L311" s="382"/>
    </row>
    <row r="312" spans="3:12" x14ac:dyDescent="0.45">
      <c r="C312" s="388"/>
      <c r="L312" s="382"/>
    </row>
    <row r="313" spans="3:12" x14ac:dyDescent="0.45">
      <c r="C313" s="388"/>
      <c r="L313" s="382"/>
    </row>
    <row r="314" spans="3:12" x14ac:dyDescent="0.45">
      <c r="C314" s="388"/>
      <c r="L314" s="382"/>
    </row>
    <row r="315" spans="3:12" x14ac:dyDescent="0.45">
      <c r="C315" s="388"/>
      <c r="L315" s="382"/>
    </row>
    <row r="316" spans="3:12" x14ac:dyDescent="0.45">
      <c r="C316" s="388"/>
      <c r="L316" s="382"/>
    </row>
    <row r="317" spans="3:12" x14ac:dyDescent="0.45">
      <c r="C317" s="388"/>
      <c r="L317" s="382"/>
    </row>
    <row r="318" spans="3:12" x14ac:dyDescent="0.45">
      <c r="C318" s="388"/>
      <c r="L318" s="382"/>
    </row>
    <row r="319" spans="3:12" x14ac:dyDescent="0.45">
      <c r="C319" s="388"/>
      <c r="L319" s="382"/>
    </row>
    <row r="320" spans="3:12" x14ac:dyDescent="0.45">
      <c r="C320" s="388"/>
      <c r="L320" s="382"/>
    </row>
    <row r="321" spans="3:12" x14ac:dyDescent="0.45">
      <c r="C321" s="388"/>
      <c r="L321" s="382"/>
    </row>
    <row r="322" spans="3:12" x14ac:dyDescent="0.45">
      <c r="C322" s="388"/>
      <c r="L322" s="382"/>
    </row>
    <row r="323" spans="3:12" x14ac:dyDescent="0.45">
      <c r="C323" s="388"/>
      <c r="L323" s="382"/>
    </row>
    <row r="324" spans="3:12" x14ac:dyDescent="0.45">
      <c r="C324" s="388"/>
      <c r="L324" s="382"/>
    </row>
    <row r="325" spans="3:12" x14ac:dyDescent="0.45">
      <c r="C325" s="388"/>
      <c r="L325" s="382"/>
    </row>
    <row r="326" spans="3:12" x14ac:dyDescent="0.45">
      <c r="C326" s="388"/>
      <c r="L326" s="382"/>
    </row>
    <row r="327" spans="3:12" x14ac:dyDescent="0.45">
      <c r="C327" s="388"/>
      <c r="L327" s="382"/>
    </row>
    <row r="328" spans="3:12" x14ac:dyDescent="0.45">
      <c r="C328" s="388"/>
      <c r="L328" s="382"/>
    </row>
    <row r="329" spans="3:12" x14ac:dyDescent="0.45">
      <c r="C329" s="388"/>
      <c r="L329" s="382"/>
    </row>
    <row r="330" spans="3:12" x14ac:dyDescent="0.45">
      <c r="C330" s="388"/>
      <c r="L330" s="382"/>
    </row>
    <row r="331" spans="3:12" x14ac:dyDescent="0.45">
      <c r="C331" s="388"/>
      <c r="L331" s="382"/>
    </row>
    <row r="332" spans="3:12" x14ac:dyDescent="0.45">
      <c r="C332" s="388"/>
      <c r="L332" s="382"/>
    </row>
    <row r="333" spans="3:12" x14ac:dyDescent="0.45">
      <c r="C333" s="388"/>
      <c r="L333" s="382"/>
    </row>
    <row r="334" spans="3:12" x14ac:dyDescent="0.45">
      <c r="C334" s="388"/>
      <c r="L334" s="382"/>
    </row>
    <row r="335" spans="3:12" x14ac:dyDescent="0.45">
      <c r="C335" s="388"/>
      <c r="L335" s="382"/>
    </row>
    <row r="336" spans="3:12" x14ac:dyDescent="0.45">
      <c r="C336" s="388"/>
      <c r="L336" s="382"/>
    </row>
    <row r="337" spans="3:12" x14ac:dyDescent="0.45">
      <c r="C337" s="388"/>
      <c r="L337" s="382"/>
    </row>
    <row r="338" spans="3:12" x14ac:dyDescent="0.45">
      <c r="C338" s="388"/>
      <c r="L338" s="382"/>
    </row>
    <row r="339" spans="3:12" x14ac:dyDescent="0.45">
      <c r="C339" s="388"/>
      <c r="L339" s="382"/>
    </row>
    <row r="340" spans="3:12" x14ac:dyDescent="0.45">
      <c r="C340" s="388"/>
      <c r="L340" s="382"/>
    </row>
    <row r="341" spans="3:12" x14ac:dyDescent="0.45">
      <c r="C341" s="388"/>
      <c r="L341" s="382"/>
    </row>
    <row r="342" spans="3:12" x14ac:dyDescent="0.45">
      <c r="C342" s="388"/>
      <c r="L342" s="382"/>
    </row>
    <row r="343" spans="3:12" x14ac:dyDescent="0.45">
      <c r="C343" s="388"/>
      <c r="L343" s="382"/>
    </row>
    <row r="344" spans="3:12" x14ac:dyDescent="0.45">
      <c r="C344" s="388"/>
      <c r="L344" s="382"/>
    </row>
    <row r="345" spans="3:12" x14ac:dyDescent="0.45">
      <c r="C345" s="388"/>
      <c r="L345" s="382"/>
    </row>
    <row r="346" spans="3:12" x14ac:dyDescent="0.45">
      <c r="C346" s="388"/>
      <c r="L346" s="382"/>
    </row>
    <row r="347" spans="3:12" x14ac:dyDescent="0.45">
      <c r="C347" s="388"/>
      <c r="L347" s="382"/>
    </row>
    <row r="348" spans="3:12" x14ac:dyDescent="0.45">
      <c r="C348" s="388"/>
      <c r="L348" s="382"/>
    </row>
    <row r="349" spans="3:12" x14ac:dyDescent="0.45">
      <c r="C349" s="388"/>
      <c r="L349" s="382"/>
    </row>
    <row r="350" spans="3:12" x14ac:dyDescent="0.45">
      <c r="C350" s="388"/>
      <c r="L350" s="382"/>
    </row>
    <row r="351" spans="3:12" x14ac:dyDescent="0.45">
      <c r="C351" s="388"/>
      <c r="L351" s="382"/>
    </row>
    <row r="352" spans="3:12" x14ac:dyDescent="0.45">
      <c r="C352" s="388"/>
      <c r="L352" s="382"/>
    </row>
    <row r="353" spans="3:12" x14ac:dyDescent="0.45">
      <c r="C353" s="388"/>
      <c r="L353" s="382"/>
    </row>
    <row r="354" spans="3:12" x14ac:dyDescent="0.45">
      <c r="C354" s="388"/>
      <c r="L354" s="382"/>
    </row>
    <row r="355" spans="3:12" x14ac:dyDescent="0.45">
      <c r="C355" s="388"/>
      <c r="L355" s="382"/>
    </row>
    <row r="356" spans="3:12" x14ac:dyDescent="0.45">
      <c r="C356" s="388"/>
      <c r="L356" s="382"/>
    </row>
    <row r="357" spans="3:12" x14ac:dyDescent="0.45">
      <c r="C357" s="388"/>
      <c r="L357" s="382"/>
    </row>
    <row r="358" spans="3:12" x14ac:dyDescent="0.45">
      <c r="C358" s="388"/>
      <c r="L358" s="382"/>
    </row>
    <row r="359" spans="3:12" x14ac:dyDescent="0.45">
      <c r="C359" s="388"/>
      <c r="L359" s="382"/>
    </row>
    <row r="360" spans="3:12" x14ac:dyDescent="0.45">
      <c r="C360" s="388"/>
      <c r="L360" s="382"/>
    </row>
    <row r="361" spans="3:12" x14ac:dyDescent="0.45">
      <c r="C361" s="388"/>
      <c r="L361" s="382"/>
    </row>
    <row r="362" spans="3:12" x14ac:dyDescent="0.45">
      <c r="C362" s="388"/>
      <c r="L362" s="382"/>
    </row>
    <row r="363" spans="3:12" x14ac:dyDescent="0.45">
      <c r="C363" s="388"/>
      <c r="L363" s="382"/>
    </row>
    <row r="364" spans="3:12" x14ac:dyDescent="0.45">
      <c r="C364" s="388"/>
      <c r="L364" s="382"/>
    </row>
    <row r="365" spans="3:12" x14ac:dyDescent="0.45">
      <c r="C365" s="388"/>
      <c r="L365" s="382"/>
    </row>
    <row r="366" spans="3:12" x14ac:dyDescent="0.45">
      <c r="C366" s="388"/>
      <c r="L366" s="382"/>
    </row>
    <row r="367" spans="3:12" x14ac:dyDescent="0.45">
      <c r="C367" s="388"/>
      <c r="L367" s="382"/>
    </row>
    <row r="368" spans="3:12" x14ac:dyDescent="0.45">
      <c r="C368" s="388"/>
      <c r="L368" s="382"/>
    </row>
    <row r="369" spans="3:12" x14ac:dyDescent="0.45">
      <c r="C369" s="388"/>
      <c r="L369" s="382"/>
    </row>
    <row r="370" spans="3:12" x14ac:dyDescent="0.45">
      <c r="C370" s="388"/>
      <c r="L370" s="382"/>
    </row>
    <row r="371" spans="3:12" x14ac:dyDescent="0.45">
      <c r="C371" s="388"/>
      <c r="L371" s="382"/>
    </row>
    <row r="372" spans="3:12" x14ac:dyDescent="0.45">
      <c r="C372" s="388"/>
      <c r="L372" s="382"/>
    </row>
    <row r="373" spans="3:12" x14ac:dyDescent="0.45">
      <c r="C373" s="388"/>
      <c r="L373" s="382"/>
    </row>
    <row r="374" spans="3:12" x14ac:dyDescent="0.45">
      <c r="C374" s="388"/>
      <c r="L374" s="382"/>
    </row>
    <row r="375" spans="3:12" x14ac:dyDescent="0.45">
      <c r="C375" s="388"/>
      <c r="L375" s="382"/>
    </row>
    <row r="376" spans="3:12" x14ac:dyDescent="0.45">
      <c r="C376" s="388"/>
      <c r="L376" s="382"/>
    </row>
    <row r="377" spans="3:12" x14ac:dyDescent="0.45">
      <c r="C377" s="388"/>
      <c r="L377" s="382"/>
    </row>
    <row r="378" spans="3:12" x14ac:dyDescent="0.45">
      <c r="C378" s="388"/>
      <c r="L378" s="382"/>
    </row>
    <row r="379" spans="3:12" x14ac:dyDescent="0.45">
      <c r="C379" s="388"/>
      <c r="L379" s="382"/>
    </row>
    <row r="380" spans="3:12" x14ac:dyDescent="0.45">
      <c r="C380" s="388"/>
      <c r="L380" s="382"/>
    </row>
    <row r="381" spans="3:12" x14ac:dyDescent="0.45">
      <c r="C381" s="388"/>
      <c r="L381" s="382"/>
    </row>
    <row r="382" spans="3:12" x14ac:dyDescent="0.45">
      <c r="C382" s="388"/>
      <c r="L382" s="382"/>
    </row>
    <row r="383" spans="3:12" x14ac:dyDescent="0.45">
      <c r="C383" s="388"/>
      <c r="L383" s="382"/>
    </row>
    <row r="384" spans="3:12" x14ac:dyDescent="0.45">
      <c r="C384" s="388"/>
      <c r="L384" s="382"/>
    </row>
    <row r="385" spans="3:12" x14ac:dyDescent="0.45">
      <c r="C385" s="388"/>
      <c r="L385" s="382"/>
    </row>
    <row r="386" spans="3:12" x14ac:dyDescent="0.45">
      <c r="C386" s="388"/>
      <c r="L386" s="382"/>
    </row>
    <row r="387" spans="3:12" x14ac:dyDescent="0.45">
      <c r="C387" s="388"/>
      <c r="L387" s="382"/>
    </row>
    <row r="388" spans="3:12" x14ac:dyDescent="0.45">
      <c r="C388" s="388"/>
      <c r="L388" s="382"/>
    </row>
    <row r="389" spans="3:12" x14ac:dyDescent="0.45">
      <c r="C389" s="388"/>
      <c r="L389" s="382"/>
    </row>
    <row r="390" spans="3:12" x14ac:dyDescent="0.45">
      <c r="C390" s="388"/>
      <c r="L390" s="382"/>
    </row>
    <row r="391" spans="3:12" x14ac:dyDescent="0.45">
      <c r="C391" s="388"/>
      <c r="L391" s="382"/>
    </row>
    <row r="392" spans="3:12" x14ac:dyDescent="0.45">
      <c r="C392" s="388"/>
      <c r="L392" s="382"/>
    </row>
    <row r="393" spans="3:12" x14ac:dyDescent="0.45">
      <c r="C393" s="388"/>
      <c r="L393" s="382"/>
    </row>
    <row r="394" spans="3:12" x14ac:dyDescent="0.45">
      <c r="C394" s="388"/>
      <c r="L394" s="382"/>
    </row>
    <row r="395" spans="3:12" x14ac:dyDescent="0.45">
      <c r="C395" s="388"/>
      <c r="L395" s="382"/>
    </row>
    <row r="396" spans="3:12" x14ac:dyDescent="0.45">
      <c r="C396" s="388"/>
      <c r="L396" s="382"/>
    </row>
    <row r="397" spans="3:12" x14ac:dyDescent="0.45">
      <c r="C397" s="388"/>
      <c r="L397" s="382"/>
    </row>
    <row r="398" spans="3:12" x14ac:dyDescent="0.45">
      <c r="C398" s="388"/>
      <c r="L398" s="382"/>
    </row>
    <row r="399" spans="3:12" x14ac:dyDescent="0.45">
      <c r="C399" s="388"/>
      <c r="L399" s="382"/>
    </row>
    <row r="400" spans="3:12" x14ac:dyDescent="0.45">
      <c r="C400" s="388"/>
      <c r="L400" s="382"/>
    </row>
    <row r="401" spans="3:12" x14ac:dyDescent="0.45">
      <c r="C401" s="388"/>
      <c r="L401" s="382"/>
    </row>
    <row r="402" spans="3:12" x14ac:dyDescent="0.45">
      <c r="C402" s="388"/>
      <c r="L402" s="382"/>
    </row>
    <row r="403" spans="3:12" x14ac:dyDescent="0.45">
      <c r="C403" s="388"/>
      <c r="L403" s="382"/>
    </row>
    <row r="404" spans="3:12" x14ac:dyDescent="0.45">
      <c r="C404" s="388"/>
      <c r="L404" s="382"/>
    </row>
    <row r="405" spans="3:12" x14ac:dyDescent="0.45">
      <c r="C405" s="388"/>
      <c r="L405" s="382"/>
    </row>
    <row r="406" spans="3:12" x14ac:dyDescent="0.45">
      <c r="C406" s="388"/>
      <c r="L406" s="382"/>
    </row>
    <row r="407" spans="3:12" x14ac:dyDescent="0.45">
      <c r="C407" s="388"/>
      <c r="L407" s="382"/>
    </row>
    <row r="408" spans="3:12" x14ac:dyDescent="0.45">
      <c r="C408" s="388"/>
      <c r="L408" s="382"/>
    </row>
    <row r="409" spans="3:12" x14ac:dyDescent="0.45">
      <c r="C409" s="388"/>
      <c r="L409" s="382"/>
    </row>
    <row r="410" spans="3:12" x14ac:dyDescent="0.45">
      <c r="C410" s="388"/>
      <c r="L410" s="382"/>
    </row>
    <row r="411" spans="3:12" x14ac:dyDescent="0.45">
      <c r="C411" s="388"/>
      <c r="L411" s="382"/>
    </row>
    <row r="412" spans="3:12" x14ac:dyDescent="0.45">
      <c r="C412" s="388"/>
      <c r="L412" s="382"/>
    </row>
    <row r="413" spans="3:12" x14ac:dyDescent="0.45">
      <c r="C413" s="388"/>
      <c r="L413" s="382"/>
    </row>
    <row r="414" spans="3:12" x14ac:dyDescent="0.45">
      <c r="C414" s="388"/>
      <c r="L414" s="382"/>
    </row>
    <row r="415" spans="3:12" x14ac:dyDescent="0.45">
      <c r="C415" s="388"/>
      <c r="L415" s="382"/>
    </row>
    <row r="416" spans="3:12" x14ac:dyDescent="0.45">
      <c r="C416" s="388"/>
      <c r="L416" s="382"/>
    </row>
    <row r="417" spans="3:12" x14ac:dyDescent="0.45">
      <c r="C417" s="388"/>
      <c r="L417" s="382"/>
    </row>
    <row r="418" spans="3:12" x14ac:dyDescent="0.45">
      <c r="C418" s="388"/>
      <c r="L418" s="382"/>
    </row>
    <row r="419" spans="3:12" x14ac:dyDescent="0.45">
      <c r="C419" s="388"/>
      <c r="L419" s="382"/>
    </row>
    <row r="420" spans="3:12" x14ac:dyDescent="0.45">
      <c r="C420" s="388"/>
      <c r="L420" s="382"/>
    </row>
    <row r="421" spans="3:12" x14ac:dyDescent="0.45">
      <c r="C421" s="388"/>
      <c r="L421" s="382"/>
    </row>
    <row r="422" spans="3:12" x14ac:dyDescent="0.45">
      <c r="C422" s="388"/>
      <c r="L422" s="382"/>
    </row>
    <row r="423" spans="3:12" x14ac:dyDescent="0.45">
      <c r="C423" s="388"/>
      <c r="L423" s="382"/>
    </row>
    <row r="424" spans="3:12" x14ac:dyDescent="0.45">
      <c r="C424" s="388"/>
      <c r="L424" s="382"/>
    </row>
    <row r="425" spans="3:12" x14ac:dyDescent="0.45">
      <c r="C425" s="388"/>
      <c r="L425" s="382"/>
    </row>
    <row r="426" spans="3:12" x14ac:dyDescent="0.45">
      <c r="C426" s="388"/>
      <c r="L426" s="382"/>
    </row>
    <row r="427" spans="3:12" x14ac:dyDescent="0.45">
      <c r="C427" s="388"/>
      <c r="L427" s="382"/>
    </row>
    <row r="428" spans="3:12" x14ac:dyDescent="0.45">
      <c r="C428" s="388"/>
      <c r="L428" s="382"/>
    </row>
    <row r="429" spans="3:12" x14ac:dyDescent="0.45">
      <c r="C429" s="388"/>
      <c r="L429" s="382"/>
    </row>
    <row r="430" spans="3:12" x14ac:dyDescent="0.45">
      <c r="C430" s="388"/>
      <c r="L430" s="382"/>
    </row>
    <row r="431" spans="3:12" x14ac:dyDescent="0.45">
      <c r="C431" s="388"/>
      <c r="L431" s="382"/>
    </row>
    <row r="432" spans="3:12" x14ac:dyDescent="0.45">
      <c r="C432" s="388"/>
      <c r="L432" s="382"/>
    </row>
    <row r="433" spans="3:12" x14ac:dyDescent="0.45">
      <c r="C433" s="388"/>
      <c r="L433" s="382"/>
    </row>
    <row r="434" spans="3:12" x14ac:dyDescent="0.45">
      <c r="C434" s="388"/>
      <c r="L434" s="382"/>
    </row>
    <row r="435" spans="3:12" x14ac:dyDescent="0.45">
      <c r="C435" s="388"/>
      <c r="L435" s="382"/>
    </row>
    <row r="436" spans="3:12" x14ac:dyDescent="0.45">
      <c r="C436" s="388"/>
      <c r="L436" s="382"/>
    </row>
    <row r="437" spans="3:12" x14ac:dyDescent="0.45">
      <c r="C437" s="388"/>
      <c r="L437" s="382"/>
    </row>
    <row r="438" spans="3:12" x14ac:dyDescent="0.45">
      <c r="C438" s="388"/>
      <c r="L438" s="382"/>
    </row>
    <row r="439" spans="3:12" x14ac:dyDescent="0.45">
      <c r="C439" s="388"/>
      <c r="L439" s="382"/>
    </row>
    <row r="440" spans="3:12" x14ac:dyDescent="0.45">
      <c r="C440" s="388"/>
      <c r="L440" s="382"/>
    </row>
    <row r="441" spans="3:12" x14ac:dyDescent="0.45">
      <c r="C441" s="388"/>
      <c r="L441" s="382"/>
    </row>
    <row r="442" spans="3:12" x14ac:dyDescent="0.45">
      <c r="C442" s="388"/>
      <c r="L442" s="382"/>
    </row>
    <row r="443" spans="3:12" x14ac:dyDescent="0.45">
      <c r="C443" s="388"/>
      <c r="L443" s="382"/>
    </row>
    <row r="444" spans="3:12" x14ac:dyDescent="0.45">
      <c r="C444" s="388"/>
      <c r="L444" s="382"/>
    </row>
    <row r="445" spans="3:12" x14ac:dyDescent="0.45">
      <c r="C445" s="388"/>
      <c r="L445" s="382"/>
    </row>
    <row r="446" spans="3:12" x14ac:dyDescent="0.45">
      <c r="C446" s="388"/>
      <c r="L446" s="382"/>
    </row>
    <row r="447" spans="3:12" x14ac:dyDescent="0.45">
      <c r="C447" s="388"/>
      <c r="L447" s="382"/>
    </row>
    <row r="448" spans="3:12" x14ac:dyDescent="0.45">
      <c r="C448" s="388"/>
      <c r="L448" s="382"/>
    </row>
    <row r="449" spans="3:12" x14ac:dyDescent="0.45">
      <c r="C449" s="388"/>
      <c r="L449" s="382"/>
    </row>
    <row r="450" spans="3:12" x14ac:dyDescent="0.45">
      <c r="C450" s="388"/>
      <c r="L450" s="382"/>
    </row>
    <row r="451" spans="3:12" x14ac:dyDescent="0.45">
      <c r="C451" s="388"/>
      <c r="L451" s="382"/>
    </row>
    <row r="452" spans="3:12" x14ac:dyDescent="0.45">
      <c r="C452" s="388"/>
      <c r="L452" s="382"/>
    </row>
    <row r="453" spans="3:12" x14ac:dyDescent="0.45">
      <c r="C453" s="388"/>
      <c r="L453" s="382"/>
    </row>
    <row r="454" spans="3:12" x14ac:dyDescent="0.45">
      <c r="C454" s="388"/>
      <c r="L454" s="382"/>
    </row>
    <row r="455" spans="3:12" x14ac:dyDescent="0.45">
      <c r="C455" s="388"/>
      <c r="L455" s="382"/>
    </row>
    <row r="456" spans="3:12" x14ac:dyDescent="0.45">
      <c r="C456" s="388"/>
      <c r="L456" s="382"/>
    </row>
    <row r="457" spans="3:12" x14ac:dyDescent="0.45">
      <c r="C457" s="388"/>
      <c r="L457" s="382"/>
    </row>
    <row r="458" spans="3:12" x14ac:dyDescent="0.45">
      <c r="C458" s="388"/>
      <c r="L458" s="382"/>
    </row>
    <row r="459" spans="3:12" x14ac:dyDescent="0.45">
      <c r="C459" s="388"/>
      <c r="L459" s="382"/>
    </row>
    <row r="460" spans="3:12" x14ac:dyDescent="0.45">
      <c r="C460" s="388"/>
      <c r="L460" s="382"/>
    </row>
    <row r="461" spans="3:12" x14ac:dyDescent="0.45">
      <c r="C461" s="388"/>
      <c r="L461" s="382"/>
    </row>
    <row r="462" spans="3:12" x14ac:dyDescent="0.45">
      <c r="C462" s="388"/>
      <c r="L462" s="382"/>
    </row>
    <row r="463" spans="3:12" x14ac:dyDescent="0.45">
      <c r="C463" s="388"/>
      <c r="L463" s="382"/>
    </row>
    <row r="464" spans="3:12" x14ac:dyDescent="0.45">
      <c r="C464" s="388"/>
      <c r="L464" s="382"/>
    </row>
    <row r="465" spans="3:12" x14ac:dyDescent="0.45">
      <c r="C465" s="388"/>
      <c r="L465" s="382"/>
    </row>
    <row r="466" spans="3:12" x14ac:dyDescent="0.45">
      <c r="C466" s="388"/>
      <c r="L466" s="382"/>
    </row>
    <row r="467" spans="3:12" x14ac:dyDescent="0.45">
      <c r="C467" s="388"/>
      <c r="L467" s="382"/>
    </row>
    <row r="468" spans="3:12" x14ac:dyDescent="0.45">
      <c r="C468" s="388"/>
      <c r="L468" s="382"/>
    </row>
    <row r="469" spans="3:12" x14ac:dyDescent="0.45">
      <c r="C469" s="388"/>
      <c r="L469" s="382"/>
    </row>
    <row r="470" spans="3:12" x14ac:dyDescent="0.45">
      <c r="C470" s="388"/>
      <c r="L470" s="382"/>
    </row>
    <row r="471" spans="3:12" x14ac:dyDescent="0.45">
      <c r="C471" s="388"/>
      <c r="L471" s="382"/>
    </row>
    <row r="472" spans="3:12" x14ac:dyDescent="0.45">
      <c r="C472" s="388"/>
      <c r="L472" s="382"/>
    </row>
    <row r="473" spans="3:12" x14ac:dyDescent="0.45">
      <c r="C473" s="388"/>
      <c r="L473" s="382"/>
    </row>
    <row r="474" spans="3:12" x14ac:dyDescent="0.45">
      <c r="C474" s="388"/>
      <c r="L474" s="382"/>
    </row>
    <row r="475" spans="3:12" x14ac:dyDescent="0.45">
      <c r="C475" s="388"/>
      <c r="L475" s="382"/>
    </row>
    <row r="476" spans="3:12" x14ac:dyDescent="0.45">
      <c r="C476" s="388"/>
      <c r="L476" s="382"/>
    </row>
    <row r="477" spans="3:12" x14ac:dyDescent="0.45">
      <c r="C477" s="388"/>
      <c r="L477" s="382"/>
    </row>
    <row r="478" spans="3:12" x14ac:dyDescent="0.45">
      <c r="C478" s="388"/>
      <c r="L478" s="382"/>
    </row>
    <row r="479" spans="3:12" x14ac:dyDescent="0.45">
      <c r="C479" s="388"/>
      <c r="L479" s="382"/>
    </row>
    <row r="480" spans="3:12" x14ac:dyDescent="0.45">
      <c r="C480" s="388"/>
      <c r="L480" s="382"/>
    </row>
    <row r="481" spans="3:12" x14ac:dyDescent="0.45">
      <c r="C481" s="388"/>
      <c r="L481" s="382"/>
    </row>
    <row r="482" spans="3:12" x14ac:dyDescent="0.45">
      <c r="C482" s="388"/>
      <c r="L482" s="382"/>
    </row>
    <row r="483" spans="3:12" x14ac:dyDescent="0.45">
      <c r="C483" s="388"/>
      <c r="L483" s="382"/>
    </row>
    <row r="484" spans="3:12" x14ac:dyDescent="0.45">
      <c r="C484" s="388"/>
      <c r="L484" s="382"/>
    </row>
    <row r="485" spans="3:12" x14ac:dyDescent="0.45">
      <c r="C485" s="388"/>
      <c r="L485" s="382"/>
    </row>
    <row r="486" spans="3:12" x14ac:dyDescent="0.45">
      <c r="C486" s="388"/>
      <c r="L486" s="382"/>
    </row>
    <row r="487" spans="3:12" x14ac:dyDescent="0.45">
      <c r="C487" s="388"/>
      <c r="L487" s="382"/>
    </row>
    <row r="488" spans="3:12" x14ac:dyDescent="0.45">
      <c r="C488" s="388"/>
      <c r="L488" s="382"/>
    </row>
    <row r="489" spans="3:12" x14ac:dyDescent="0.45">
      <c r="C489" s="388"/>
      <c r="L489" s="382"/>
    </row>
    <row r="490" spans="3:12" x14ac:dyDescent="0.45">
      <c r="C490" s="388"/>
      <c r="L490" s="382"/>
    </row>
    <row r="491" spans="3:12" x14ac:dyDescent="0.45">
      <c r="C491" s="388"/>
      <c r="L491" s="382"/>
    </row>
    <row r="492" spans="3:12" x14ac:dyDescent="0.45">
      <c r="C492" s="388"/>
      <c r="L492" s="382"/>
    </row>
    <row r="493" spans="3:12" x14ac:dyDescent="0.45">
      <c r="C493" s="388"/>
      <c r="L493" s="382"/>
    </row>
    <row r="494" spans="3:12" x14ac:dyDescent="0.45">
      <c r="C494" s="388"/>
      <c r="L494" s="382"/>
    </row>
    <row r="495" spans="3:12" x14ac:dyDescent="0.45">
      <c r="C495" s="388"/>
      <c r="L495" s="382"/>
    </row>
    <row r="496" spans="3:12" x14ac:dyDescent="0.45">
      <c r="C496" s="388"/>
      <c r="L496" s="382"/>
    </row>
    <row r="497" spans="3:12" x14ac:dyDescent="0.45">
      <c r="C497" s="388"/>
      <c r="L497" s="382"/>
    </row>
    <row r="498" spans="3:12" x14ac:dyDescent="0.45">
      <c r="C498" s="388"/>
      <c r="L498" s="382"/>
    </row>
    <row r="499" spans="3:12" x14ac:dyDescent="0.45">
      <c r="C499" s="388"/>
      <c r="L499" s="382"/>
    </row>
    <row r="500" spans="3:12" x14ac:dyDescent="0.45">
      <c r="C500" s="388"/>
      <c r="L500" s="382"/>
    </row>
    <row r="501" spans="3:12" x14ac:dyDescent="0.45">
      <c r="C501" s="388"/>
      <c r="L501" s="382"/>
    </row>
    <row r="502" spans="3:12" x14ac:dyDescent="0.45">
      <c r="C502" s="388"/>
      <c r="L502" s="382"/>
    </row>
    <row r="503" spans="3:12" x14ac:dyDescent="0.45">
      <c r="C503" s="388"/>
      <c r="L503" s="382"/>
    </row>
    <row r="504" spans="3:12" x14ac:dyDescent="0.45">
      <c r="C504" s="388"/>
      <c r="L504" s="382"/>
    </row>
    <row r="505" spans="3:12" x14ac:dyDescent="0.45">
      <c r="C505" s="388"/>
      <c r="L505" s="382"/>
    </row>
    <row r="506" spans="3:12" x14ac:dyDescent="0.45">
      <c r="C506" s="388"/>
      <c r="L506" s="382"/>
    </row>
    <row r="507" spans="3:12" x14ac:dyDescent="0.45">
      <c r="C507" s="388"/>
      <c r="L507" s="382"/>
    </row>
    <row r="508" spans="3:12" x14ac:dyDescent="0.45">
      <c r="C508" s="388"/>
      <c r="L508" s="382"/>
    </row>
    <row r="509" spans="3:12" x14ac:dyDescent="0.45">
      <c r="C509" s="388"/>
      <c r="L509" s="382"/>
    </row>
    <row r="510" spans="3:12" x14ac:dyDescent="0.45">
      <c r="C510" s="388"/>
      <c r="L510" s="382"/>
    </row>
    <row r="511" spans="3:12" x14ac:dyDescent="0.45">
      <c r="C511" s="388"/>
      <c r="L511" s="382"/>
    </row>
    <row r="512" spans="3:12" x14ac:dyDescent="0.45">
      <c r="C512" s="388"/>
      <c r="L512" s="382"/>
    </row>
    <row r="513" spans="3:12" x14ac:dyDescent="0.45">
      <c r="C513" s="388"/>
      <c r="L513" s="382"/>
    </row>
    <row r="514" spans="3:12" x14ac:dyDescent="0.45">
      <c r="C514" s="388"/>
      <c r="L514" s="382"/>
    </row>
    <row r="515" spans="3:12" x14ac:dyDescent="0.45">
      <c r="C515" s="388"/>
      <c r="L515" s="382"/>
    </row>
    <row r="516" spans="3:12" x14ac:dyDescent="0.45">
      <c r="C516" s="388"/>
      <c r="L516" s="382"/>
    </row>
    <row r="517" spans="3:12" x14ac:dyDescent="0.45">
      <c r="C517" s="388"/>
      <c r="L517" s="382"/>
    </row>
    <row r="518" spans="3:12" x14ac:dyDescent="0.45">
      <c r="C518" s="388"/>
      <c r="L518" s="382"/>
    </row>
    <row r="519" spans="3:12" x14ac:dyDescent="0.45">
      <c r="C519" s="388"/>
      <c r="L519" s="382"/>
    </row>
    <row r="520" spans="3:12" x14ac:dyDescent="0.45">
      <c r="C520" s="388"/>
      <c r="L520" s="382"/>
    </row>
    <row r="521" spans="3:12" x14ac:dyDescent="0.45">
      <c r="C521" s="388"/>
      <c r="L521" s="382"/>
    </row>
    <row r="522" spans="3:12" x14ac:dyDescent="0.45">
      <c r="C522" s="388"/>
      <c r="L522" s="382"/>
    </row>
    <row r="523" spans="3:12" x14ac:dyDescent="0.45">
      <c r="C523" s="388"/>
      <c r="L523" s="382"/>
    </row>
    <row r="524" spans="3:12" x14ac:dyDescent="0.45">
      <c r="C524" s="388"/>
      <c r="L524" s="382"/>
    </row>
    <row r="525" spans="3:12" x14ac:dyDescent="0.45">
      <c r="C525" s="388"/>
      <c r="L525" s="382"/>
    </row>
    <row r="526" spans="3:12" x14ac:dyDescent="0.45">
      <c r="C526" s="388"/>
      <c r="L526" s="382"/>
    </row>
    <row r="527" spans="3:12" x14ac:dyDescent="0.45">
      <c r="C527" s="388"/>
      <c r="L527" s="382"/>
    </row>
    <row r="528" spans="3:12" x14ac:dyDescent="0.45">
      <c r="C528" s="388"/>
      <c r="L528" s="382"/>
    </row>
    <row r="529" spans="3:12" x14ac:dyDescent="0.45">
      <c r="C529" s="388"/>
      <c r="L529" s="382"/>
    </row>
    <row r="530" spans="3:12" x14ac:dyDescent="0.45">
      <c r="C530" s="388"/>
      <c r="L530" s="382"/>
    </row>
    <row r="531" spans="3:12" x14ac:dyDescent="0.45">
      <c r="C531" s="388"/>
      <c r="L531" s="382"/>
    </row>
    <row r="532" spans="3:12" x14ac:dyDescent="0.45">
      <c r="C532" s="388"/>
      <c r="L532" s="382"/>
    </row>
    <row r="533" spans="3:12" x14ac:dyDescent="0.45">
      <c r="C533" s="388"/>
      <c r="L533" s="382"/>
    </row>
    <row r="534" spans="3:12" x14ac:dyDescent="0.45">
      <c r="C534" s="388"/>
      <c r="L534" s="382"/>
    </row>
    <row r="535" spans="3:12" x14ac:dyDescent="0.45">
      <c r="C535" s="388"/>
      <c r="L535" s="382"/>
    </row>
    <row r="536" spans="3:12" x14ac:dyDescent="0.45">
      <c r="C536" s="388"/>
      <c r="L536" s="382"/>
    </row>
    <row r="537" spans="3:12" x14ac:dyDescent="0.45">
      <c r="C537" s="388"/>
      <c r="L537" s="382"/>
    </row>
    <row r="538" spans="3:12" x14ac:dyDescent="0.45">
      <c r="C538" s="388"/>
      <c r="L538" s="382"/>
    </row>
    <row r="539" spans="3:12" x14ac:dyDescent="0.45">
      <c r="C539" s="388"/>
      <c r="L539" s="382"/>
    </row>
    <row r="540" spans="3:12" x14ac:dyDescent="0.45">
      <c r="C540" s="388"/>
      <c r="L540" s="382"/>
    </row>
    <row r="541" spans="3:12" x14ac:dyDescent="0.45">
      <c r="C541" s="388"/>
      <c r="L541" s="382"/>
    </row>
    <row r="542" spans="3:12" x14ac:dyDescent="0.45">
      <c r="C542" s="388"/>
      <c r="L542" s="382"/>
    </row>
    <row r="543" spans="3:12" x14ac:dyDescent="0.45">
      <c r="C543" s="388"/>
      <c r="L543" s="382"/>
    </row>
    <row r="544" spans="3:12" x14ac:dyDescent="0.45">
      <c r="C544" s="388"/>
      <c r="L544" s="382"/>
    </row>
    <row r="545" spans="3:12" x14ac:dyDescent="0.45">
      <c r="C545" s="388"/>
      <c r="L545" s="382"/>
    </row>
    <row r="546" spans="3:12" x14ac:dyDescent="0.45">
      <c r="C546" s="388"/>
      <c r="L546" s="382"/>
    </row>
    <row r="547" spans="3:12" x14ac:dyDescent="0.45">
      <c r="C547" s="388"/>
      <c r="L547" s="382"/>
    </row>
    <row r="548" spans="3:12" x14ac:dyDescent="0.45">
      <c r="C548" s="388"/>
      <c r="L548" s="382"/>
    </row>
    <row r="549" spans="3:12" x14ac:dyDescent="0.45">
      <c r="C549" s="388"/>
      <c r="L549" s="382"/>
    </row>
    <row r="550" spans="3:12" x14ac:dyDescent="0.45">
      <c r="C550" s="388"/>
      <c r="L550" s="382"/>
    </row>
    <row r="551" spans="3:12" x14ac:dyDescent="0.45">
      <c r="C551" s="388"/>
      <c r="L551" s="382"/>
    </row>
    <row r="552" spans="3:12" x14ac:dyDescent="0.45">
      <c r="C552" s="388"/>
      <c r="L552" s="382"/>
    </row>
    <row r="553" spans="3:12" x14ac:dyDescent="0.45">
      <c r="C553" s="388"/>
      <c r="L553" s="382"/>
    </row>
    <row r="554" spans="3:12" x14ac:dyDescent="0.45">
      <c r="C554" s="388"/>
      <c r="L554" s="382"/>
    </row>
    <row r="555" spans="3:12" x14ac:dyDescent="0.45">
      <c r="C555" s="388"/>
      <c r="L555" s="382"/>
    </row>
    <row r="556" spans="3:12" x14ac:dyDescent="0.45">
      <c r="C556" s="388"/>
      <c r="L556" s="382"/>
    </row>
    <row r="557" spans="3:12" x14ac:dyDescent="0.45">
      <c r="C557" s="388"/>
      <c r="L557" s="382"/>
    </row>
    <row r="558" spans="3:12" x14ac:dyDescent="0.45">
      <c r="C558" s="388"/>
      <c r="L558" s="382"/>
    </row>
    <row r="559" spans="3:12" x14ac:dyDescent="0.45">
      <c r="C559" s="388"/>
      <c r="L559" s="382"/>
    </row>
    <row r="560" spans="3:12" x14ac:dyDescent="0.45">
      <c r="C560" s="388"/>
      <c r="L560" s="382"/>
    </row>
    <row r="561" spans="3:12" x14ac:dyDescent="0.45">
      <c r="C561" s="388"/>
      <c r="L561" s="382"/>
    </row>
    <row r="562" spans="3:12" x14ac:dyDescent="0.45">
      <c r="C562" s="388"/>
      <c r="L562" s="382"/>
    </row>
    <row r="563" spans="3:12" x14ac:dyDescent="0.45">
      <c r="C563" s="388"/>
      <c r="L563" s="382"/>
    </row>
    <row r="564" spans="3:12" x14ac:dyDescent="0.45">
      <c r="C564" s="388"/>
      <c r="L564" s="382"/>
    </row>
    <row r="565" spans="3:12" x14ac:dyDescent="0.45">
      <c r="C565" s="388"/>
      <c r="L565" s="382"/>
    </row>
    <row r="566" spans="3:12" x14ac:dyDescent="0.45">
      <c r="C566" s="388"/>
      <c r="L566" s="382"/>
    </row>
    <row r="567" spans="3:12" x14ac:dyDescent="0.45">
      <c r="C567" s="388"/>
      <c r="L567" s="382"/>
    </row>
    <row r="568" spans="3:12" x14ac:dyDescent="0.45">
      <c r="C568" s="388"/>
      <c r="L568" s="382"/>
    </row>
    <row r="569" spans="3:12" x14ac:dyDescent="0.45">
      <c r="C569" s="388"/>
      <c r="L569" s="382"/>
    </row>
  </sheetData>
  <mergeCells count="28">
    <mergeCell ref="B21:C21"/>
    <mergeCell ref="A1:L1"/>
    <mergeCell ref="A2:L2"/>
    <mergeCell ref="A3:A4"/>
    <mergeCell ref="B3:C4"/>
    <mergeCell ref="D3:D4"/>
    <mergeCell ref="E3:E4"/>
    <mergeCell ref="F3:G3"/>
    <mergeCell ref="H3:I3"/>
    <mergeCell ref="K3:L3"/>
    <mergeCell ref="A5:L5"/>
    <mergeCell ref="B6:C6"/>
    <mergeCell ref="B7:C7"/>
    <mergeCell ref="B11:C11"/>
    <mergeCell ref="B17:C17"/>
    <mergeCell ref="A70:A72"/>
    <mergeCell ref="B70:B72"/>
    <mergeCell ref="A26:A34"/>
    <mergeCell ref="B26:C26"/>
    <mergeCell ref="B35:C35"/>
    <mergeCell ref="B36:C36"/>
    <mergeCell ref="B40:C40"/>
    <mergeCell ref="B43:C43"/>
    <mergeCell ref="B132:C132"/>
    <mergeCell ref="B46:C46"/>
    <mergeCell ref="B49:C49"/>
    <mergeCell ref="B53:C53"/>
    <mergeCell ref="B58:C58"/>
  </mergeCells>
  <pageMargins left="0.70866141732283472" right="0.70866141732283472" top="0.74803149606299213" bottom="1.1811023622047245" header="0.31496062992125984" footer="0.31496062992125984"/>
  <pageSetup paperSize="5" scale="65"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M105"/>
  <sheetViews>
    <sheetView zoomScale="90" zoomScaleNormal="90" workbookViewId="0">
      <pane ySplit="5" topLeftCell="A78" activePane="bottomLeft" state="frozen"/>
      <selection pane="bottomLeft" activeCell="D83" sqref="D83"/>
    </sheetView>
  </sheetViews>
  <sheetFormatPr defaultColWidth="9.06640625" defaultRowHeight="14.25" x14ac:dyDescent="0.45"/>
  <cols>
    <col min="1" max="1" width="4.06640625" customWidth="1"/>
    <col min="2" max="2" width="25.33203125" customWidth="1"/>
    <col min="3" max="3" width="34.265625" customWidth="1"/>
    <col min="4" max="4" width="21.33203125" customWidth="1"/>
    <col min="5" max="5" width="16.796875" customWidth="1"/>
    <col min="6" max="6" width="6.796875" customWidth="1"/>
    <col min="7" max="7" width="8.59765625" style="89" customWidth="1"/>
    <col min="8" max="8" width="6.06640625" bestFit="1" customWidth="1"/>
    <col min="9" max="9" width="7.73046875" customWidth="1"/>
    <col min="10" max="11" width="7.796875" customWidth="1"/>
    <col min="12" max="12" width="33.73046875" customWidth="1"/>
  </cols>
  <sheetData>
    <row r="1" spans="1:12" ht="15" x14ac:dyDescent="0.45">
      <c r="A1" s="916" t="s">
        <v>942</v>
      </c>
      <c r="B1" s="916"/>
      <c r="C1" s="916"/>
      <c r="D1" s="916"/>
      <c r="E1" s="916"/>
      <c r="F1" s="916"/>
      <c r="G1" s="916"/>
      <c r="H1" s="916"/>
      <c r="I1" s="916"/>
      <c r="J1" s="916"/>
      <c r="K1" s="916"/>
      <c r="L1" s="916"/>
    </row>
    <row r="3" spans="1:12" ht="59.25" customHeight="1" x14ac:dyDescent="0.45">
      <c r="A3" s="932" t="s">
        <v>0</v>
      </c>
      <c r="B3" s="947" t="s">
        <v>201</v>
      </c>
      <c r="C3" s="950" t="s">
        <v>2</v>
      </c>
      <c r="D3" s="928" t="s">
        <v>202</v>
      </c>
      <c r="E3" s="928" t="s">
        <v>203</v>
      </c>
      <c r="F3" s="928" t="s">
        <v>204</v>
      </c>
      <c r="G3" s="930" t="s">
        <v>205</v>
      </c>
      <c r="H3" s="917" t="s">
        <v>206</v>
      </c>
      <c r="I3" s="918"/>
      <c r="J3" s="143" t="s">
        <v>207</v>
      </c>
      <c r="K3" s="919" t="s">
        <v>208</v>
      </c>
      <c r="L3" s="919"/>
    </row>
    <row r="4" spans="1:12" ht="33.75" x14ac:dyDescent="0.45">
      <c r="A4" s="932"/>
      <c r="B4" s="948"/>
      <c r="C4" s="950"/>
      <c r="D4" s="929"/>
      <c r="E4" s="929"/>
      <c r="F4" s="929"/>
      <c r="G4" s="931"/>
      <c r="H4" s="9" t="s">
        <v>209</v>
      </c>
      <c r="I4" s="26" t="s">
        <v>210</v>
      </c>
      <c r="J4" s="9" t="s">
        <v>209</v>
      </c>
      <c r="K4" s="117" t="s">
        <v>297</v>
      </c>
      <c r="L4" s="146" t="s">
        <v>298</v>
      </c>
    </row>
    <row r="5" spans="1:12" ht="30" customHeight="1" x14ac:dyDescent="0.45">
      <c r="A5" s="10">
        <v>1</v>
      </c>
      <c r="B5" s="11">
        <v>2</v>
      </c>
      <c r="C5" s="10">
        <v>3</v>
      </c>
      <c r="D5" s="11">
        <v>4</v>
      </c>
      <c r="E5" s="10">
        <v>5</v>
      </c>
      <c r="F5" s="11">
        <v>6</v>
      </c>
      <c r="G5" s="10">
        <v>7</v>
      </c>
      <c r="H5" s="11">
        <v>8</v>
      </c>
      <c r="I5" s="10">
        <v>9</v>
      </c>
      <c r="J5" s="11">
        <v>10</v>
      </c>
      <c r="K5" s="153" t="s">
        <v>485</v>
      </c>
      <c r="L5" s="11">
        <v>12</v>
      </c>
    </row>
    <row r="6" spans="1:12" ht="30" customHeight="1" x14ac:dyDescent="0.45">
      <c r="A6" s="923" t="s">
        <v>594</v>
      </c>
      <c r="B6" s="924"/>
      <c r="C6" s="924"/>
      <c r="D6" s="924"/>
      <c r="E6" s="924"/>
      <c r="F6" s="924"/>
      <c r="G6" s="924"/>
      <c r="H6" s="924"/>
      <c r="I6" s="924"/>
      <c r="J6" s="924"/>
      <c r="K6" s="924"/>
      <c r="L6" s="925"/>
    </row>
    <row r="7" spans="1:12" ht="25.5" customHeight="1" thickBot="1" x14ac:dyDescent="0.5">
      <c r="A7" s="235" t="s">
        <v>300</v>
      </c>
      <c r="B7" s="926" t="s">
        <v>212</v>
      </c>
      <c r="C7" s="927"/>
      <c r="D7" s="234"/>
      <c r="E7" s="234"/>
      <c r="F7" s="234"/>
      <c r="G7" s="671"/>
      <c r="H7" s="672"/>
      <c r="I7" s="672"/>
      <c r="J7" s="672"/>
      <c r="K7" s="673"/>
      <c r="L7" s="674">
        <f>SUM(L8+L10+L13+L15+L17+L19)/6</f>
        <v>0.93914468537169871</v>
      </c>
    </row>
    <row r="8" spans="1:12" ht="25.9" thickBot="1" x14ac:dyDescent="0.5">
      <c r="A8" s="241"/>
      <c r="B8" s="242" t="s">
        <v>213</v>
      </c>
      <c r="C8" s="243"/>
      <c r="D8" s="244"/>
      <c r="E8" s="244"/>
      <c r="F8" s="244"/>
      <c r="G8" s="675"/>
      <c r="H8" s="676"/>
      <c r="I8" s="676"/>
      <c r="J8" s="676"/>
      <c r="K8" s="677"/>
      <c r="L8" s="678">
        <f>J9/H9</f>
        <v>1</v>
      </c>
    </row>
    <row r="9" spans="1:12" ht="153.4" thickBot="1" x14ac:dyDescent="0.5">
      <c r="A9" s="13"/>
      <c r="B9" s="14" t="s">
        <v>597</v>
      </c>
      <c r="C9" s="15" t="s">
        <v>598</v>
      </c>
      <c r="D9" s="154" t="s">
        <v>595</v>
      </c>
      <c r="E9" s="223" t="s">
        <v>596</v>
      </c>
      <c r="F9" s="16" t="s">
        <v>232</v>
      </c>
      <c r="G9" s="679">
        <v>156</v>
      </c>
      <c r="H9" s="680">
        <v>156</v>
      </c>
      <c r="I9" s="680">
        <v>100</v>
      </c>
      <c r="J9" s="680">
        <v>156</v>
      </c>
      <c r="K9" s="681">
        <v>1</v>
      </c>
      <c r="L9" s="680"/>
    </row>
    <row r="10" spans="1:12" ht="33.75" customHeight="1" thickBot="1" x14ac:dyDescent="0.5">
      <c r="A10" s="13"/>
      <c r="B10" s="90" t="s">
        <v>215</v>
      </c>
      <c r="C10" s="90"/>
      <c r="D10" s="18"/>
      <c r="E10" s="18"/>
      <c r="F10" s="18"/>
      <c r="G10" s="682"/>
      <c r="H10" s="680"/>
      <c r="I10" s="683"/>
      <c r="J10" s="683"/>
      <c r="K10" s="679"/>
      <c r="L10" s="684">
        <f>J11/H11</f>
        <v>1</v>
      </c>
    </row>
    <row r="11" spans="1:12" ht="64.150000000000006" thickBot="1" x14ac:dyDescent="0.5">
      <c r="A11" s="13"/>
      <c r="B11" s="18" t="s">
        <v>599</v>
      </c>
      <c r="C11" s="15" t="s">
        <v>600</v>
      </c>
      <c r="D11" s="16" t="s">
        <v>601</v>
      </c>
      <c r="E11" s="16" t="s">
        <v>602</v>
      </c>
      <c r="F11" s="16" t="s">
        <v>232</v>
      </c>
      <c r="G11" s="679">
        <v>4</v>
      </c>
      <c r="H11" s="680">
        <v>4</v>
      </c>
      <c r="I11" s="680">
        <v>100</v>
      </c>
      <c r="J11" s="680">
        <v>4</v>
      </c>
      <c r="K11" s="681">
        <v>1</v>
      </c>
      <c r="L11" s="680"/>
    </row>
    <row r="12" spans="1:12" ht="140.65" thickBot="1" x14ac:dyDescent="0.5">
      <c r="A12" s="13"/>
      <c r="B12" s="18" t="s">
        <v>603</v>
      </c>
      <c r="C12" s="18" t="s">
        <v>604</v>
      </c>
      <c r="D12" s="16" t="s">
        <v>605</v>
      </c>
      <c r="E12" s="16" t="s">
        <v>606</v>
      </c>
      <c r="F12" s="16" t="s">
        <v>216</v>
      </c>
      <c r="G12" s="679"/>
      <c r="H12" s="680"/>
      <c r="I12" s="680"/>
      <c r="J12" s="680"/>
      <c r="K12" s="679"/>
      <c r="L12" s="680"/>
    </row>
    <row r="13" spans="1:12" ht="27.75" customHeight="1" thickBot="1" x14ac:dyDescent="0.5">
      <c r="A13" s="13"/>
      <c r="B13" s="12" t="s">
        <v>217</v>
      </c>
      <c r="C13" s="90"/>
      <c r="D13" s="90"/>
      <c r="E13" s="90"/>
      <c r="F13" s="90"/>
      <c r="G13" s="682"/>
      <c r="H13" s="680"/>
      <c r="I13" s="682"/>
      <c r="J13" s="682"/>
      <c r="K13" s="679"/>
      <c r="L13" s="685">
        <f>J14/H14</f>
        <v>1</v>
      </c>
    </row>
    <row r="14" spans="1:12" ht="76.900000000000006" thickBot="1" x14ac:dyDescent="0.5">
      <c r="A14" s="8"/>
      <c r="B14" s="18" t="s">
        <v>607</v>
      </c>
      <c r="C14" s="16" t="s">
        <v>608</v>
      </c>
      <c r="D14" s="16" t="s">
        <v>609</v>
      </c>
      <c r="E14" s="16" t="s">
        <v>610</v>
      </c>
      <c r="F14" s="16" t="s">
        <v>218</v>
      </c>
      <c r="G14" s="679">
        <v>545</v>
      </c>
      <c r="H14" s="680">
        <v>545</v>
      </c>
      <c r="I14" s="680">
        <v>100</v>
      </c>
      <c r="J14" s="680">
        <v>545</v>
      </c>
      <c r="K14" s="681">
        <v>1</v>
      </c>
      <c r="L14" s="680"/>
    </row>
    <row r="15" spans="1:12" ht="34.5" customHeight="1" thickBot="1" x14ac:dyDescent="0.5">
      <c r="A15" s="8"/>
      <c r="B15" s="920" t="s">
        <v>219</v>
      </c>
      <c r="C15" s="921"/>
      <c r="D15" s="921"/>
      <c r="E15" s="921"/>
      <c r="F15" s="90"/>
      <c r="G15" s="682"/>
      <c r="H15" s="680"/>
      <c r="I15" s="682"/>
      <c r="J15" s="682"/>
      <c r="K15" s="679"/>
      <c r="L15" s="685">
        <f>J16/G16</f>
        <v>0.81818181818181823</v>
      </c>
    </row>
    <row r="16" spans="1:12" ht="89.65" thickBot="1" x14ac:dyDescent="0.5">
      <c r="A16" s="8"/>
      <c r="B16" s="18" t="s">
        <v>611</v>
      </c>
      <c r="C16" s="18" t="s">
        <v>611</v>
      </c>
      <c r="D16" s="16" t="s">
        <v>612</v>
      </c>
      <c r="E16" s="16" t="s">
        <v>613</v>
      </c>
      <c r="F16" s="16" t="s">
        <v>232</v>
      </c>
      <c r="G16" s="679">
        <v>44</v>
      </c>
      <c r="H16" s="680">
        <v>44</v>
      </c>
      <c r="I16" s="680">
        <v>100</v>
      </c>
      <c r="J16" s="680">
        <v>36</v>
      </c>
      <c r="K16" s="686">
        <v>0.82</v>
      </c>
      <c r="L16" s="680"/>
    </row>
    <row r="17" spans="1:13" ht="28.5" customHeight="1" thickBot="1" x14ac:dyDescent="0.5">
      <c r="A17" s="8"/>
      <c r="B17" s="920" t="s">
        <v>614</v>
      </c>
      <c r="C17" s="921"/>
      <c r="D17" s="921"/>
      <c r="E17" s="922"/>
      <c r="F17" s="90"/>
      <c r="G17" s="682"/>
      <c r="H17" s="680"/>
      <c r="I17" s="682"/>
      <c r="J17" s="682"/>
      <c r="K17" s="679"/>
      <c r="L17" s="685">
        <f>J18/H18</f>
        <v>0.97030075187969922</v>
      </c>
    </row>
    <row r="18" spans="1:13" ht="140.65" thickBot="1" x14ac:dyDescent="0.5">
      <c r="A18" s="8"/>
      <c r="B18" s="18" t="s">
        <v>615</v>
      </c>
      <c r="C18" s="16" t="s">
        <v>616</v>
      </c>
      <c r="D18" s="225" t="s">
        <v>617</v>
      </c>
      <c r="E18" s="226" t="s">
        <v>618</v>
      </c>
      <c r="F18" s="16" t="s">
        <v>220</v>
      </c>
      <c r="G18" s="679">
        <v>2660</v>
      </c>
      <c r="H18" s="680">
        <v>2660</v>
      </c>
      <c r="I18" s="687" t="s">
        <v>935</v>
      </c>
      <c r="J18" s="680">
        <v>2581</v>
      </c>
      <c r="K18" s="681">
        <f>J18/H18</f>
        <v>0.97030075187969922</v>
      </c>
      <c r="L18" s="680"/>
    </row>
    <row r="19" spans="1:13" ht="25.9" thickBot="1" x14ac:dyDescent="0.5">
      <c r="A19" s="8"/>
      <c r="B19" s="91" t="s">
        <v>221</v>
      </c>
      <c r="C19" s="90"/>
      <c r="D19" s="90"/>
      <c r="E19" s="90"/>
      <c r="F19" s="90"/>
      <c r="G19" s="682"/>
      <c r="H19" s="680"/>
      <c r="I19" s="682"/>
      <c r="J19" s="682"/>
      <c r="K19" s="679"/>
      <c r="L19" s="685">
        <f>J20/H20</f>
        <v>0.84638554216867468</v>
      </c>
    </row>
    <row r="20" spans="1:13" ht="76.900000000000006" thickBot="1" x14ac:dyDescent="0.5">
      <c r="A20" s="8"/>
      <c r="B20" s="18" t="s">
        <v>619</v>
      </c>
      <c r="C20" s="16" t="s">
        <v>620</v>
      </c>
      <c r="D20" s="16" t="s">
        <v>621</v>
      </c>
      <c r="E20" s="16" t="s">
        <v>622</v>
      </c>
      <c r="F20" s="16" t="s">
        <v>232</v>
      </c>
      <c r="G20" s="679">
        <v>332</v>
      </c>
      <c r="H20" s="680">
        <v>332</v>
      </c>
      <c r="I20" s="680">
        <v>100</v>
      </c>
      <c r="J20" s="680">
        <v>281</v>
      </c>
      <c r="K20" s="686">
        <f>J20/H20</f>
        <v>0.84638554216867468</v>
      </c>
      <c r="L20" s="680"/>
    </row>
    <row r="21" spans="1:13" ht="15" x14ac:dyDescent="0.45">
      <c r="A21" s="233" t="s">
        <v>341</v>
      </c>
      <c r="B21" s="252" t="s">
        <v>224</v>
      </c>
      <c r="C21" s="253"/>
      <c r="D21" s="253"/>
      <c r="E21" s="253"/>
      <c r="F21" s="253"/>
      <c r="G21" s="688"/>
      <c r="H21" s="688"/>
      <c r="I21" s="688"/>
      <c r="J21" s="688"/>
      <c r="K21" s="688"/>
      <c r="L21" s="689">
        <f>(L22+L41+L50+L52+L55+L58+L61)/7</f>
        <v>0.76967482107024943</v>
      </c>
    </row>
    <row r="22" spans="1:13" ht="27" customHeight="1" x14ac:dyDescent="0.45">
      <c r="A22" s="249" t="s">
        <v>225</v>
      </c>
      <c r="B22" s="247" t="s">
        <v>226</v>
      </c>
      <c r="C22" s="248"/>
      <c r="D22" s="248"/>
      <c r="E22" s="248"/>
      <c r="F22" s="248"/>
      <c r="G22" s="690"/>
      <c r="H22" s="690"/>
      <c r="I22" s="690"/>
      <c r="J22" s="690"/>
      <c r="K22" s="690"/>
      <c r="L22" s="691">
        <f>SUM(L23:L40)/8</f>
        <v>0.87263614313466453</v>
      </c>
    </row>
    <row r="23" spans="1:13" ht="26.25" customHeight="1" x14ac:dyDescent="0.45">
      <c r="A23" s="8"/>
      <c r="B23" s="933" t="s">
        <v>227</v>
      </c>
      <c r="C23" s="934"/>
      <c r="D23" s="934"/>
      <c r="E23" s="935"/>
      <c r="F23" s="232"/>
      <c r="G23" s="692"/>
      <c r="H23" s="693"/>
      <c r="I23" s="693"/>
      <c r="J23" s="693"/>
      <c r="K23" s="694"/>
      <c r="L23" s="695">
        <f>SUM(K24:K25)/2</f>
        <v>0.98489871086556169</v>
      </c>
    </row>
    <row r="24" spans="1:13" ht="51" customHeight="1" x14ac:dyDescent="0.45">
      <c r="A24" s="8"/>
      <c r="B24" s="18" t="s">
        <v>228</v>
      </c>
      <c r="C24" s="16" t="s">
        <v>229</v>
      </c>
      <c r="D24" s="943" t="s">
        <v>230</v>
      </c>
      <c r="E24" s="944"/>
      <c r="F24" s="20" t="s">
        <v>231</v>
      </c>
      <c r="G24" s="696"/>
      <c r="H24" s="697">
        <v>2</v>
      </c>
      <c r="I24" s="698">
        <v>1</v>
      </c>
      <c r="J24" s="697">
        <v>2</v>
      </c>
      <c r="K24" s="699">
        <f>J24/H24</f>
        <v>1</v>
      </c>
      <c r="L24" s="700"/>
    </row>
    <row r="25" spans="1:13" ht="140.25" x14ac:dyDescent="0.45">
      <c r="A25" s="8"/>
      <c r="B25" s="18" t="s">
        <v>615</v>
      </c>
      <c r="C25" s="16" t="s">
        <v>616</v>
      </c>
      <c r="D25" s="225" t="s">
        <v>715</v>
      </c>
      <c r="E25" s="284" t="s">
        <v>716</v>
      </c>
      <c r="F25" s="16" t="s">
        <v>232</v>
      </c>
      <c r="G25" s="696"/>
      <c r="H25" s="697">
        <v>2715</v>
      </c>
      <c r="I25" s="698">
        <v>0.8</v>
      </c>
      <c r="J25" s="697">
        <v>2633</v>
      </c>
      <c r="K25" s="699">
        <f>J25/H25</f>
        <v>0.96979742173112338</v>
      </c>
      <c r="L25" s="700"/>
      <c r="M25" s="418" t="s">
        <v>714</v>
      </c>
    </row>
    <row r="26" spans="1:13" ht="33.75" customHeight="1" x14ac:dyDescent="0.45">
      <c r="A26" s="8"/>
      <c r="B26" s="933" t="s">
        <v>233</v>
      </c>
      <c r="C26" s="934"/>
      <c r="D26" s="934"/>
      <c r="E26" s="935"/>
      <c r="F26" s="232"/>
      <c r="G26" s="692"/>
      <c r="H26" s="693"/>
      <c r="I26" s="693"/>
      <c r="J26" s="693"/>
      <c r="K26" s="701"/>
      <c r="L26" s="695">
        <f>K27</f>
        <v>0.89339019189765456</v>
      </c>
    </row>
    <row r="27" spans="1:13" ht="153" x14ac:dyDescent="0.45">
      <c r="A27" s="8"/>
      <c r="B27" s="18" t="s">
        <v>234</v>
      </c>
      <c r="C27" s="16" t="s">
        <v>235</v>
      </c>
      <c r="D27" s="19" t="s">
        <v>236</v>
      </c>
      <c r="E27" s="19" t="s">
        <v>237</v>
      </c>
      <c r="F27" s="19" t="s">
        <v>232</v>
      </c>
      <c r="G27" s="696"/>
      <c r="H27" s="697">
        <v>469</v>
      </c>
      <c r="I27" s="698">
        <v>0.8</v>
      </c>
      <c r="J27" s="697">
        <v>419</v>
      </c>
      <c r="K27" s="699">
        <f>J27/H27</f>
        <v>0.89339019189765456</v>
      </c>
      <c r="L27" s="700"/>
    </row>
    <row r="28" spans="1:13" ht="38.25" customHeight="1" x14ac:dyDescent="0.45">
      <c r="A28" s="8"/>
      <c r="B28" s="933" t="s">
        <v>238</v>
      </c>
      <c r="C28" s="934"/>
      <c r="D28" s="934"/>
      <c r="E28" s="935"/>
      <c r="F28" s="19"/>
      <c r="G28" s="702"/>
      <c r="H28" s="697"/>
      <c r="I28" s="697"/>
      <c r="J28" s="697"/>
      <c r="K28" s="703"/>
      <c r="L28" s="699">
        <f>K29</f>
        <v>0.48</v>
      </c>
    </row>
    <row r="29" spans="1:13" ht="87.75" customHeight="1" x14ac:dyDescent="0.45">
      <c r="A29" s="8"/>
      <c r="B29" s="18" t="s">
        <v>239</v>
      </c>
      <c r="C29" s="16" t="s">
        <v>240</v>
      </c>
      <c r="D29" s="936" t="s">
        <v>241</v>
      </c>
      <c r="E29" s="937"/>
      <c r="F29" s="19" t="s">
        <v>232</v>
      </c>
      <c r="G29" s="702"/>
      <c r="H29" s="697">
        <v>250</v>
      </c>
      <c r="I29" s="698">
        <v>1</v>
      </c>
      <c r="J29" s="697">
        <v>120</v>
      </c>
      <c r="K29" s="699">
        <f>J29/H29</f>
        <v>0.48</v>
      </c>
      <c r="L29" s="704"/>
    </row>
    <row r="30" spans="1:13" ht="25.5" customHeight="1" x14ac:dyDescent="0.45">
      <c r="A30" s="8"/>
      <c r="B30" s="933" t="s">
        <v>242</v>
      </c>
      <c r="C30" s="934"/>
      <c r="D30" s="934"/>
      <c r="E30" s="935"/>
      <c r="F30" s="19"/>
      <c r="G30" s="702"/>
      <c r="H30" s="697"/>
      <c r="I30" s="697"/>
      <c r="J30" s="697"/>
      <c r="K30" s="705"/>
      <c r="L30" s="699">
        <f>K31</f>
        <v>0.79107981220657275</v>
      </c>
    </row>
    <row r="31" spans="1:13" ht="127.5" customHeight="1" x14ac:dyDescent="0.45">
      <c r="A31" s="8"/>
      <c r="B31" s="18" t="s">
        <v>623</v>
      </c>
      <c r="C31" s="18" t="s">
        <v>624</v>
      </c>
      <c r="D31" s="226" t="s">
        <v>625</v>
      </c>
      <c r="E31" s="16" t="s">
        <v>626</v>
      </c>
      <c r="F31" s="251" t="s">
        <v>232</v>
      </c>
      <c r="G31" s="702"/>
      <c r="H31" s="697">
        <v>426</v>
      </c>
      <c r="I31" s="698">
        <v>0.8</v>
      </c>
      <c r="J31" s="697">
        <v>337</v>
      </c>
      <c r="K31" s="699">
        <f>J31/H31</f>
        <v>0.79107981220657275</v>
      </c>
      <c r="L31" s="706"/>
    </row>
    <row r="32" spans="1:13" ht="26.25" customHeight="1" x14ac:dyDescent="0.45">
      <c r="A32" s="8"/>
      <c r="B32" s="933" t="s">
        <v>243</v>
      </c>
      <c r="C32" s="934"/>
      <c r="D32" s="934"/>
      <c r="E32" s="935"/>
      <c r="F32" s="19"/>
      <c r="G32" s="702"/>
      <c r="H32" s="697"/>
      <c r="I32" s="697"/>
      <c r="J32" s="697"/>
      <c r="K32" s="699"/>
      <c r="L32" s="699">
        <f>K33</f>
        <v>0.94838709677419353</v>
      </c>
    </row>
    <row r="33" spans="1:13" ht="89.25" x14ac:dyDescent="0.45">
      <c r="A33" s="8"/>
      <c r="B33" s="18" t="s">
        <v>244</v>
      </c>
      <c r="C33" s="16" t="s">
        <v>245</v>
      </c>
      <c r="D33" s="16" t="s">
        <v>246</v>
      </c>
      <c r="E33" s="16" t="s">
        <v>247</v>
      </c>
      <c r="F33" s="16" t="s">
        <v>248</v>
      </c>
      <c r="G33" s="702"/>
      <c r="H33" s="697">
        <v>155</v>
      </c>
      <c r="I33" s="698">
        <v>1</v>
      </c>
      <c r="J33" s="697">
        <v>147</v>
      </c>
      <c r="K33" s="699">
        <f>J33/H33</f>
        <v>0.94838709677419353</v>
      </c>
      <c r="L33" s="707"/>
    </row>
    <row r="34" spans="1:13" ht="25.5" customHeight="1" x14ac:dyDescent="0.45">
      <c r="A34" s="8"/>
      <c r="B34" s="933" t="s">
        <v>249</v>
      </c>
      <c r="C34" s="934"/>
      <c r="D34" s="934"/>
      <c r="E34" s="935"/>
      <c r="F34" s="19"/>
      <c r="G34" s="702"/>
      <c r="H34" s="697"/>
      <c r="I34" s="697"/>
      <c r="J34" s="697"/>
      <c r="K34" s="705"/>
      <c r="L34" s="699">
        <f>K35</f>
        <v>1</v>
      </c>
    </row>
    <row r="35" spans="1:13" ht="38.25" x14ac:dyDescent="0.45">
      <c r="A35" s="8"/>
      <c r="B35" s="18" t="s">
        <v>250</v>
      </c>
      <c r="C35" s="16" t="s">
        <v>251</v>
      </c>
      <c r="D35" s="936" t="s">
        <v>717</v>
      </c>
      <c r="E35" s="937"/>
      <c r="F35" s="19" t="s">
        <v>232</v>
      </c>
      <c r="G35" s="702"/>
      <c r="H35" s="697">
        <v>6</v>
      </c>
      <c r="I35" s="698">
        <v>0.8</v>
      </c>
      <c r="J35" s="697">
        <v>6</v>
      </c>
      <c r="K35" s="699">
        <f>J35/H35</f>
        <v>1</v>
      </c>
      <c r="L35" s="700"/>
    </row>
    <row r="36" spans="1:13" ht="25.5" customHeight="1" x14ac:dyDescent="0.45">
      <c r="A36" s="8"/>
      <c r="B36" s="933" t="s">
        <v>252</v>
      </c>
      <c r="C36" s="934"/>
      <c r="D36" s="934"/>
      <c r="E36" s="935"/>
      <c r="F36" s="19"/>
      <c r="G36" s="702"/>
      <c r="H36" s="697"/>
      <c r="I36" s="697"/>
      <c r="J36" s="697"/>
      <c r="K36" s="705"/>
      <c r="L36" s="699">
        <f>SUM(K37:K38)/2</f>
        <v>1.5</v>
      </c>
    </row>
    <row r="37" spans="1:13" ht="51" customHeight="1" x14ac:dyDescent="0.45">
      <c r="A37" s="8"/>
      <c r="B37" s="18" t="s">
        <v>627</v>
      </c>
      <c r="C37" s="19" t="s">
        <v>253</v>
      </c>
      <c r="D37" s="227" t="s">
        <v>673</v>
      </c>
      <c r="E37" s="230" t="s">
        <v>674</v>
      </c>
      <c r="F37" s="19" t="s">
        <v>216</v>
      </c>
      <c r="G37" s="702"/>
      <c r="H37" s="697">
        <v>4</v>
      </c>
      <c r="I37" s="698">
        <v>1</v>
      </c>
      <c r="J37" s="697">
        <v>4</v>
      </c>
      <c r="K37" s="699">
        <f>J37/H37</f>
        <v>1</v>
      </c>
      <c r="L37" s="700"/>
    </row>
    <row r="38" spans="1:13" ht="38.25" x14ac:dyDescent="0.45">
      <c r="A38" s="8"/>
      <c r="B38" s="18" t="s">
        <v>254</v>
      </c>
      <c r="C38" s="19" t="s">
        <v>255</v>
      </c>
      <c r="D38" s="951" t="s">
        <v>718</v>
      </c>
      <c r="E38" s="951"/>
      <c r="F38" s="19" t="s">
        <v>483</v>
      </c>
      <c r="G38" s="702"/>
      <c r="H38" s="697">
        <v>2</v>
      </c>
      <c r="I38" s="698">
        <v>1</v>
      </c>
      <c r="J38" s="697">
        <v>4</v>
      </c>
      <c r="K38" s="699">
        <f>J38/H38</f>
        <v>2</v>
      </c>
      <c r="L38" s="700"/>
    </row>
    <row r="39" spans="1:13" ht="32.25" customHeight="1" x14ac:dyDescent="0.45">
      <c r="A39" s="8"/>
      <c r="B39" s="952" t="s">
        <v>256</v>
      </c>
      <c r="C39" s="953"/>
      <c r="D39" s="953"/>
      <c r="E39" s="954"/>
      <c r="F39" s="19"/>
      <c r="G39" s="702"/>
      <c r="H39" s="697"/>
      <c r="I39" s="697"/>
      <c r="J39" s="697"/>
      <c r="K39" s="705"/>
      <c r="L39" s="699">
        <f>SUM(K40:K40)/2</f>
        <v>0.38333333333333336</v>
      </c>
    </row>
    <row r="40" spans="1:13" ht="121.5" customHeight="1" x14ac:dyDescent="0.45">
      <c r="A40" s="8"/>
      <c r="B40" s="18" t="s">
        <v>257</v>
      </c>
      <c r="C40" s="16" t="s">
        <v>258</v>
      </c>
      <c r="D40" s="943" t="s">
        <v>719</v>
      </c>
      <c r="E40" s="944"/>
      <c r="F40" s="19" t="s">
        <v>232</v>
      </c>
      <c r="G40" s="702"/>
      <c r="H40" s="697">
        <v>300</v>
      </c>
      <c r="I40" s="698">
        <v>0.8</v>
      </c>
      <c r="J40" s="697">
        <v>230</v>
      </c>
      <c r="K40" s="699">
        <f>J40/H40</f>
        <v>0.76666666666666672</v>
      </c>
      <c r="L40" s="700"/>
    </row>
    <row r="41" spans="1:13" x14ac:dyDescent="0.45">
      <c r="A41" s="21" t="s">
        <v>259</v>
      </c>
      <c r="B41" s="955" t="s">
        <v>260</v>
      </c>
      <c r="C41" s="956"/>
      <c r="D41" s="956"/>
      <c r="E41" s="957"/>
      <c r="F41" s="231"/>
      <c r="G41" s="708"/>
      <c r="H41" s="709"/>
      <c r="I41" s="709"/>
      <c r="J41" s="709"/>
      <c r="K41" s="710"/>
      <c r="L41" s="711">
        <f>SUM(L42:L49)/3</f>
        <v>1.0904844297539069</v>
      </c>
    </row>
    <row r="42" spans="1:13" x14ac:dyDescent="0.45">
      <c r="A42" s="8"/>
      <c r="B42" s="18" t="s">
        <v>261</v>
      </c>
      <c r="C42" s="19"/>
      <c r="D42" s="19"/>
      <c r="E42" s="19"/>
      <c r="F42" s="19"/>
      <c r="G42" s="702"/>
      <c r="H42" s="697"/>
      <c r="I42" s="697"/>
      <c r="J42" s="697"/>
      <c r="K42" s="712"/>
      <c r="L42" s="699">
        <f>K43</f>
        <v>0.96979742173112338</v>
      </c>
    </row>
    <row r="43" spans="1:13" ht="140.25" x14ac:dyDescent="0.45">
      <c r="A43" s="8"/>
      <c r="B43" s="18" t="s">
        <v>615</v>
      </c>
      <c r="C43" s="16" t="s">
        <v>616</v>
      </c>
      <c r="D43" s="225" t="s">
        <v>715</v>
      </c>
      <c r="E43" s="284" t="s">
        <v>716</v>
      </c>
      <c r="F43" s="19" t="s">
        <v>484</v>
      </c>
      <c r="G43" s="702"/>
      <c r="H43" s="697">
        <v>2715</v>
      </c>
      <c r="I43" s="698">
        <v>0.8</v>
      </c>
      <c r="J43" s="697">
        <v>2633</v>
      </c>
      <c r="K43" s="699">
        <f>J43/H43</f>
        <v>0.96979742173112338</v>
      </c>
      <c r="L43" s="704"/>
      <c r="M43" s="418" t="s">
        <v>714</v>
      </c>
    </row>
    <row r="44" spans="1:13" ht="19.5" customHeight="1" x14ac:dyDescent="0.45">
      <c r="A44" s="8"/>
      <c r="B44" s="18" t="s">
        <v>262</v>
      </c>
      <c r="C44" s="19"/>
      <c r="D44" s="19"/>
      <c r="E44" s="19"/>
      <c r="F44" s="19"/>
      <c r="G44" s="702"/>
      <c r="H44" s="697"/>
      <c r="I44" s="697"/>
      <c r="J44" s="697"/>
      <c r="K44" s="703"/>
      <c r="L44" s="699">
        <f>SUM(K45:K47)/3</f>
        <v>1.3016558675305976</v>
      </c>
    </row>
    <row r="45" spans="1:13" ht="153" x14ac:dyDescent="0.45">
      <c r="A45" s="8"/>
      <c r="B45" s="18" t="s">
        <v>234</v>
      </c>
      <c r="C45" s="16" t="s">
        <v>235</v>
      </c>
      <c r="D45" s="19" t="s">
        <v>236</v>
      </c>
      <c r="E45" s="19" t="s">
        <v>237</v>
      </c>
      <c r="F45" s="19" t="s">
        <v>232</v>
      </c>
      <c r="G45" s="702"/>
      <c r="H45" s="697">
        <v>463</v>
      </c>
      <c r="I45" s="698">
        <v>0.8</v>
      </c>
      <c r="J45" s="697">
        <v>419</v>
      </c>
      <c r="K45" s="699">
        <f>J45/H45</f>
        <v>0.90496760259179265</v>
      </c>
      <c r="L45" s="700"/>
    </row>
    <row r="46" spans="1:13" ht="89.25" x14ac:dyDescent="0.45">
      <c r="A46" s="8"/>
      <c r="B46" s="18" t="s">
        <v>627</v>
      </c>
      <c r="C46" s="19" t="s">
        <v>253</v>
      </c>
      <c r="D46" s="227" t="s">
        <v>673</v>
      </c>
      <c r="E46" s="230" t="s">
        <v>674</v>
      </c>
      <c r="F46" s="19" t="s">
        <v>231</v>
      </c>
      <c r="G46" s="702"/>
      <c r="H46" s="697">
        <v>4</v>
      </c>
      <c r="I46" s="698">
        <v>1</v>
      </c>
      <c r="J46" s="697">
        <v>4</v>
      </c>
      <c r="K46" s="699">
        <f>J46/H46</f>
        <v>1</v>
      </c>
      <c r="L46" s="700"/>
    </row>
    <row r="47" spans="1:13" ht="63.75" x14ac:dyDescent="0.45">
      <c r="A47" s="8"/>
      <c r="B47" s="18" t="s">
        <v>628</v>
      </c>
      <c r="C47" s="19" t="s">
        <v>255</v>
      </c>
      <c r="D47" s="227" t="s">
        <v>675</v>
      </c>
      <c r="E47" s="227" t="s">
        <v>676</v>
      </c>
      <c r="F47" s="19" t="s">
        <v>483</v>
      </c>
      <c r="G47" s="702"/>
      <c r="H47" s="697">
        <v>2</v>
      </c>
      <c r="I47" s="698">
        <v>1</v>
      </c>
      <c r="J47" s="697">
        <v>4</v>
      </c>
      <c r="K47" s="699">
        <f>J47/H47</f>
        <v>2</v>
      </c>
      <c r="L47" s="700"/>
    </row>
    <row r="48" spans="1:13" ht="15" customHeight="1" x14ac:dyDescent="0.45">
      <c r="A48" s="8"/>
      <c r="B48" s="920" t="s">
        <v>263</v>
      </c>
      <c r="C48" s="922"/>
      <c r="D48" s="19"/>
      <c r="E48" s="19"/>
      <c r="F48" s="19"/>
      <c r="G48" s="702"/>
      <c r="H48" s="697"/>
      <c r="I48" s="698"/>
      <c r="J48" s="697"/>
      <c r="K48" s="703"/>
      <c r="L48" s="699">
        <f>K49</f>
        <v>1</v>
      </c>
    </row>
    <row r="49" spans="1:12" ht="74.25" customHeight="1" x14ac:dyDescent="0.45">
      <c r="A49" s="8"/>
      <c r="B49" s="18" t="s">
        <v>264</v>
      </c>
      <c r="C49" s="16" t="s">
        <v>629</v>
      </c>
      <c r="D49" s="943" t="s">
        <v>630</v>
      </c>
      <c r="E49" s="944"/>
      <c r="F49" s="19" t="s">
        <v>232</v>
      </c>
      <c r="G49" s="702"/>
      <c r="H49" s="697">
        <v>1</v>
      </c>
      <c r="I49" s="698">
        <v>1</v>
      </c>
      <c r="J49" s="697">
        <v>1</v>
      </c>
      <c r="K49" s="699">
        <f>J49/H49</f>
        <v>1</v>
      </c>
      <c r="L49" s="700"/>
    </row>
    <row r="50" spans="1:12" ht="25.5" customHeight="1" x14ac:dyDescent="0.45">
      <c r="A50" s="21" t="s">
        <v>265</v>
      </c>
      <c r="B50" s="940" t="s">
        <v>266</v>
      </c>
      <c r="C50" s="941"/>
      <c r="D50" s="941"/>
      <c r="E50" s="942"/>
      <c r="F50" s="231"/>
      <c r="G50" s="708"/>
      <c r="H50" s="709"/>
      <c r="I50" s="709"/>
      <c r="J50" s="709"/>
      <c r="K50" s="713"/>
      <c r="L50" s="714">
        <f>K51</f>
        <v>0.42460317460317459</v>
      </c>
    </row>
    <row r="51" spans="1:12" ht="52.5" customHeight="1" x14ac:dyDescent="0.45">
      <c r="A51" s="8"/>
      <c r="B51" s="18" t="s">
        <v>631</v>
      </c>
      <c r="C51" s="16" t="s">
        <v>632</v>
      </c>
      <c r="D51" s="227" t="s">
        <v>633</v>
      </c>
      <c r="E51" s="227" t="s">
        <v>634</v>
      </c>
      <c r="F51" s="19" t="s">
        <v>267</v>
      </c>
      <c r="G51" s="702"/>
      <c r="H51" s="697">
        <v>252</v>
      </c>
      <c r="I51" s="698">
        <v>1</v>
      </c>
      <c r="J51" s="697">
        <v>107</v>
      </c>
      <c r="K51" s="699">
        <f>J51/H51</f>
        <v>0.42460317460317459</v>
      </c>
      <c r="L51" s="700"/>
    </row>
    <row r="52" spans="1:12" x14ac:dyDescent="0.45">
      <c r="A52" s="21" t="s">
        <v>268</v>
      </c>
      <c r="B52" s="940" t="s">
        <v>269</v>
      </c>
      <c r="C52" s="941"/>
      <c r="D52" s="941"/>
      <c r="E52" s="942"/>
      <c r="F52" s="231"/>
      <c r="G52" s="708"/>
      <c r="H52" s="709"/>
      <c r="I52" s="709"/>
      <c r="J52" s="709"/>
      <c r="K52" s="713"/>
      <c r="L52" s="714">
        <f>SUM(K53:K54)/2</f>
        <v>0</v>
      </c>
    </row>
    <row r="53" spans="1:12" ht="93.75" customHeight="1" x14ac:dyDescent="0.45">
      <c r="A53" s="8"/>
      <c r="B53" s="18" t="s">
        <v>270</v>
      </c>
      <c r="C53" s="19" t="s">
        <v>271</v>
      </c>
      <c r="D53" s="667" t="s">
        <v>272</v>
      </c>
      <c r="E53" s="667" t="s">
        <v>273</v>
      </c>
      <c r="F53" s="19" t="s">
        <v>274</v>
      </c>
      <c r="G53" s="702"/>
      <c r="H53" s="697">
        <v>1</v>
      </c>
      <c r="I53" s="697" t="s">
        <v>937</v>
      </c>
      <c r="J53" s="697">
        <v>0</v>
      </c>
      <c r="K53" s="699">
        <f>J53/H53</f>
        <v>0</v>
      </c>
      <c r="L53" s="700"/>
    </row>
    <row r="54" spans="1:12" ht="72" customHeight="1" x14ac:dyDescent="0.45">
      <c r="A54" s="8"/>
      <c r="B54" s="18" t="s">
        <v>275</v>
      </c>
      <c r="C54" s="19" t="s">
        <v>276</v>
      </c>
      <c r="D54" s="667" t="s">
        <v>277</v>
      </c>
      <c r="E54" s="667" t="s">
        <v>278</v>
      </c>
      <c r="F54" s="19" t="s">
        <v>222</v>
      </c>
      <c r="G54" s="702"/>
      <c r="H54" s="697">
        <v>1</v>
      </c>
      <c r="I54" s="697" t="s">
        <v>937</v>
      </c>
      <c r="J54" s="697">
        <v>0</v>
      </c>
      <c r="K54" s="699">
        <f>J54/H54</f>
        <v>0</v>
      </c>
      <c r="L54" s="700"/>
    </row>
    <row r="55" spans="1:12" x14ac:dyDescent="0.45">
      <c r="A55" s="6" t="s">
        <v>279</v>
      </c>
      <c r="B55" s="940" t="s">
        <v>932</v>
      </c>
      <c r="C55" s="941"/>
      <c r="D55" s="941"/>
      <c r="E55" s="942"/>
      <c r="F55" s="246"/>
      <c r="G55" s="715"/>
      <c r="H55" s="716"/>
      <c r="I55" s="716"/>
      <c r="J55" s="716"/>
      <c r="K55" s="713"/>
      <c r="L55" s="714">
        <f>SUM(K56:K57)/2</f>
        <v>1</v>
      </c>
    </row>
    <row r="56" spans="1:12" ht="59.25" customHeight="1" x14ac:dyDescent="0.45">
      <c r="A56" s="8"/>
      <c r="B56" s="18" t="s">
        <v>635</v>
      </c>
      <c r="C56" s="22" t="s">
        <v>636</v>
      </c>
      <c r="D56" s="945" t="s">
        <v>720</v>
      </c>
      <c r="E56" s="945"/>
      <c r="F56" s="23" t="s">
        <v>231</v>
      </c>
      <c r="G56" s="717"/>
      <c r="H56" s="700">
        <v>12</v>
      </c>
      <c r="I56" s="718">
        <v>1</v>
      </c>
      <c r="J56" s="719">
        <v>12</v>
      </c>
      <c r="K56" s="699">
        <f>J56/H56</f>
        <v>1</v>
      </c>
      <c r="L56" s="700"/>
    </row>
    <row r="57" spans="1:12" ht="55.5" customHeight="1" x14ac:dyDescent="0.45">
      <c r="A57" s="8"/>
      <c r="B57" s="18" t="s">
        <v>637</v>
      </c>
      <c r="C57" s="7" t="s">
        <v>638</v>
      </c>
      <c r="D57" s="945" t="s">
        <v>721</v>
      </c>
      <c r="E57" s="945"/>
      <c r="F57" s="23" t="s">
        <v>231</v>
      </c>
      <c r="G57" s="717"/>
      <c r="H57" s="700">
        <v>12</v>
      </c>
      <c r="I57" s="718">
        <v>1</v>
      </c>
      <c r="J57" s="719">
        <v>12</v>
      </c>
      <c r="K57" s="699">
        <f>J57/H57</f>
        <v>1</v>
      </c>
      <c r="L57" s="700"/>
    </row>
    <row r="58" spans="1:12" x14ac:dyDescent="0.45">
      <c r="A58" s="21" t="s">
        <v>280</v>
      </c>
      <c r="B58" s="940" t="s">
        <v>639</v>
      </c>
      <c r="C58" s="941"/>
      <c r="D58" s="941"/>
      <c r="E58" s="942"/>
      <c r="F58" s="250"/>
      <c r="G58" s="715"/>
      <c r="H58" s="716"/>
      <c r="I58" s="720"/>
      <c r="J58" s="721"/>
      <c r="K58" s="713"/>
      <c r="L58" s="714">
        <f>SUM(K59:K60)/2</f>
        <v>1</v>
      </c>
    </row>
    <row r="59" spans="1:12" ht="55.5" customHeight="1" x14ac:dyDescent="0.45">
      <c r="A59" s="8"/>
      <c r="B59" s="18" t="s">
        <v>640</v>
      </c>
      <c r="C59" s="7" t="s">
        <v>641</v>
      </c>
      <c r="D59" s="263" t="s">
        <v>642</v>
      </c>
      <c r="E59" s="263" t="s">
        <v>643</v>
      </c>
      <c r="F59" s="23" t="s">
        <v>678</v>
      </c>
      <c r="G59" s="717"/>
      <c r="H59" s="700">
        <v>12</v>
      </c>
      <c r="I59" s="718">
        <v>1</v>
      </c>
      <c r="J59" s="719">
        <v>12</v>
      </c>
      <c r="K59" s="699">
        <f>J59/H59</f>
        <v>1</v>
      </c>
      <c r="L59" s="700"/>
    </row>
    <row r="60" spans="1:12" ht="55.5" customHeight="1" x14ac:dyDescent="0.45">
      <c r="A60" s="8"/>
      <c r="B60" s="18" t="s">
        <v>644</v>
      </c>
      <c r="C60" s="7" t="s">
        <v>645</v>
      </c>
      <c r="D60" s="263" t="s">
        <v>646</v>
      </c>
      <c r="E60" s="263" t="s">
        <v>647</v>
      </c>
      <c r="F60" s="23" t="s">
        <v>678</v>
      </c>
      <c r="G60" s="717"/>
      <c r="H60" s="700">
        <v>12</v>
      </c>
      <c r="I60" s="718">
        <v>1</v>
      </c>
      <c r="J60" s="719">
        <v>12</v>
      </c>
      <c r="K60" s="699">
        <f>J60/H60</f>
        <v>1</v>
      </c>
      <c r="L60" s="700"/>
    </row>
    <row r="61" spans="1:12" ht="23.25" customHeight="1" x14ac:dyDescent="0.45">
      <c r="A61" s="6" t="s">
        <v>677</v>
      </c>
      <c r="B61" s="940" t="s">
        <v>281</v>
      </c>
      <c r="C61" s="941"/>
      <c r="D61" s="941"/>
      <c r="E61" s="942"/>
      <c r="F61" s="246"/>
      <c r="G61" s="715"/>
      <c r="H61" s="716"/>
      <c r="I61" s="716"/>
      <c r="J61" s="721"/>
      <c r="K61" s="722"/>
      <c r="L61" s="714">
        <f>K62</f>
        <v>1</v>
      </c>
    </row>
    <row r="62" spans="1:12" ht="61.5" customHeight="1" x14ac:dyDescent="0.45">
      <c r="A62" s="8"/>
      <c r="B62" s="18" t="s">
        <v>282</v>
      </c>
      <c r="C62" s="22" t="s">
        <v>283</v>
      </c>
      <c r="D62" s="958" t="s">
        <v>722</v>
      </c>
      <c r="E62" s="959"/>
      <c r="F62" s="23" t="s">
        <v>231</v>
      </c>
      <c r="G62" s="717"/>
      <c r="H62" s="700">
        <v>1</v>
      </c>
      <c r="I62" s="723">
        <v>1</v>
      </c>
      <c r="J62" s="719">
        <v>1</v>
      </c>
      <c r="K62" s="699">
        <f>J62/H62</f>
        <v>1</v>
      </c>
      <c r="L62" s="700"/>
    </row>
    <row r="63" spans="1:12" ht="15" x14ac:dyDescent="0.45">
      <c r="A63" s="239" t="s">
        <v>365</v>
      </c>
      <c r="B63" s="239" t="s">
        <v>648</v>
      </c>
      <c r="C63" s="240"/>
      <c r="D63" s="240"/>
      <c r="E63" s="240"/>
      <c r="F63" s="240"/>
      <c r="G63" s="724"/>
      <c r="H63" s="725"/>
      <c r="I63" s="726"/>
      <c r="J63" s="727"/>
      <c r="K63" s="725"/>
      <c r="L63" s="728">
        <f>SUM(K64:K75)/6</f>
        <v>0.9039666666666667</v>
      </c>
    </row>
    <row r="64" spans="1:12" x14ac:dyDescent="0.45">
      <c r="A64" s="6" t="s">
        <v>649</v>
      </c>
      <c r="B64" s="246" t="s">
        <v>650</v>
      </c>
      <c r="C64" s="246"/>
      <c r="D64" s="246"/>
      <c r="E64" s="246"/>
      <c r="F64" s="246"/>
      <c r="G64" s="729"/>
      <c r="H64" s="716"/>
      <c r="I64" s="730"/>
      <c r="J64" s="721"/>
      <c r="K64" s="731"/>
      <c r="L64" s="716"/>
    </row>
    <row r="65" spans="1:12" x14ac:dyDescent="0.45">
      <c r="A65" s="6"/>
      <c r="B65" s="8" t="s">
        <v>651</v>
      </c>
      <c r="C65" s="8"/>
      <c r="D65" s="8"/>
      <c r="E65" s="8"/>
      <c r="F65" s="8"/>
      <c r="G65" s="732"/>
      <c r="H65" s="700"/>
      <c r="I65" s="733" t="s">
        <v>935</v>
      </c>
      <c r="J65" s="719"/>
      <c r="K65" s="734">
        <v>0.96630000000000005</v>
      </c>
      <c r="L65" s="700"/>
    </row>
    <row r="66" spans="1:12" ht="25.5" x14ac:dyDescent="0.45">
      <c r="A66" s="6" t="s">
        <v>652</v>
      </c>
      <c r="B66" s="264" t="s">
        <v>653</v>
      </c>
      <c r="C66" s="246"/>
      <c r="D66" s="246"/>
      <c r="E66" s="246"/>
      <c r="F66" s="246"/>
      <c r="G66" s="729"/>
      <c r="H66" s="716"/>
      <c r="I66" s="730"/>
      <c r="J66" s="721"/>
      <c r="K66" s="731"/>
      <c r="L66" s="716"/>
    </row>
    <row r="67" spans="1:12" x14ac:dyDescent="0.45">
      <c r="A67" s="6"/>
      <c r="B67" s="8" t="s">
        <v>651</v>
      </c>
      <c r="C67" s="8"/>
      <c r="D67" s="8"/>
      <c r="E67" s="8"/>
      <c r="F67" s="8"/>
      <c r="G67" s="732"/>
      <c r="H67" s="700"/>
      <c r="I67" s="735">
        <v>1</v>
      </c>
      <c r="J67" s="719"/>
      <c r="K67" s="734">
        <v>0.89339999999999997</v>
      </c>
      <c r="L67" s="700"/>
    </row>
    <row r="68" spans="1:12" x14ac:dyDescent="0.45">
      <c r="A68" s="6" t="s">
        <v>654</v>
      </c>
      <c r="B68" s="246" t="s">
        <v>655</v>
      </c>
      <c r="C68" s="246"/>
      <c r="D68" s="246"/>
      <c r="E68" s="246"/>
      <c r="F68" s="246"/>
      <c r="G68" s="729"/>
      <c r="H68" s="716"/>
      <c r="I68" s="730"/>
      <c r="J68" s="721"/>
      <c r="K68" s="731"/>
      <c r="L68" s="716"/>
    </row>
    <row r="69" spans="1:12" x14ac:dyDescent="0.45">
      <c r="A69" s="6"/>
      <c r="B69" s="8" t="s">
        <v>656</v>
      </c>
      <c r="C69" s="228"/>
      <c r="D69" s="8"/>
      <c r="E69" s="8"/>
      <c r="F69" s="8"/>
      <c r="G69" s="732"/>
      <c r="H69" s="700"/>
      <c r="I69" s="735">
        <v>1</v>
      </c>
      <c r="J69" s="719"/>
      <c r="K69" s="734">
        <v>1</v>
      </c>
      <c r="L69" s="700"/>
    </row>
    <row r="70" spans="1:12" ht="38.25" x14ac:dyDescent="0.45">
      <c r="A70" s="6" t="s">
        <v>657</v>
      </c>
      <c r="B70" s="264" t="s">
        <v>658</v>
      </c>
      <c r="C70" s="246"/>
      <c r="D70" s="246"/>
      <c r="E70" s="246"/>
      <c r="F70" s="246"/>
      <c r="G70" s="729"/>
      <c r="H70" s="716"/>
      <c r="I70" s="736"/>
      <c r="J70" s="721"/>
      <c r="K70" s="731"/>
      <c r="L70" s="700"/>
    </row>
    <row r="71" spans="1:12" ht="120.75" customHeight="1" x14ac:dyDescent="0.45">
      <c r="A71" s="6"/>
      <c r="B71" s="229" t="s">
        <v>679</v>
      </c>
      <c r="C71" s="224" t="s">
        <v>659</v>
      </c>
      <c r="D71" s="224" t="s">
        <v>660</v>
      </c>
      <c r="E71" s="224" t="s">
        <v>661</v>
      </c>
      <c r="F71" s="224" t="s">
        <v>662</v>
      </c>
      <c r="G71" s="737"/>
      <c r="H71" s="700"/>
      <c r="I71" s="735">
        <v>1</v>
      </c>
      <c r="J71" s="719"/>
      <c r="K71" s="734">
        <v>1</v>
      </c>
      <c r="L71" s="700"/>
    </row>
    <row r="72" spans="1:12" ht="34.5" customHeight="1" x14ac:dyDescent="0.45">
      <c r="A72" s="6" t="s">
        <v>663</v>
      </c>
      <c r="B72" s="264" t="s">
        <v>664</v>
      </c>
      <c r="C72" s="246"/>
      <c r="D72" s="246"/>
      <c r="E72" s="246"/>
      <c r="F72" s="246"/>
      <c r="G72" s="729"/>
      <c r="H72" s="716"/>
      <c r="I72" s="730"/>
      <c r="J72" s="721"/>
      <c r="K72" s="731"/>
      <c r="L72" s="700"/>
    </row>
    <row r="73" spans="1:12" ht="223.5" customHeight="1" x14ac:dyDescent="0.45">
      <c r="A73" s="6"/>
      <c r="B73" s="224" t="s">
        <v>680</v>
      </c>
      <c r="C73" s="224" t="s">
        <v>665</v>
      </c>
      <c r="D73" s="226" t="s">
        <v>666</v>
      </c>
      <c r="E73" s="226" t="s">
        <v>667</v>
      </c>
      <c r="F73" s="224" t="s">
        <v>668</v>
      </c>
      <c r="G73" s="737"/>
      <c r="H73" s="734"/>
      <c r="I73" s="734">
        <v>1</v>
      </c>
      <c r="J73" s="738"/>
      <c r="K73" s="734">
        <v>0.69820000000000004</v>
      </c>
      <c r="L73" s="734"/>
    </row>
    <row r="74" spans="1:12" x14ac:dyDescent="0.45">
      <c r="A74" s="6" t="s">
        <v>669</v>
      </c>
      <c r="B74" s="246" t="s">
        <v>670</v>
      </c>
      <c r="C74" s="246"/>
      <c r="D74" s="246"/>
      <c r="E74" s="246"/>
      <c r="F74" s="246"/>
      <c r="G74" s="729"/>
      <c r="H74" s="731"/>
      <c r="I74" s="739"/>
      <c r="J74" s="740"/>
      <c r="K74" s="731"/>
      <c r="L74" s="734"/>
    </row>
    <row r="75" spans="1:12" ht="89.25" x14ac:dyDescent="0.45">
      <c r="A75" s="6"/>
      <c r="B75" s="224" t="s">
        <v>681</v>
      </c>
      <c r="C75" s="224" t="s">
        <v>671</v>
      </c>
      <c r="D75" s="938" t="s">
        <v>672</v>
      </c>
      <c r="E75" s="939"/>
      <c r="F75" s="8"/>
      <c r="G75" s="732"/>
      <c r="H75" s="741" t="s">
        <v>936</v>
      </c>
      <c r="I75" s="742"/>
      <c r="J75" s="738"/>
      <c r="K75" s="734">
        <v>0.8659</v>
      </c>
      <c r="L75" s="734"/>
    </row>
    <row r="76" spans="1:12" ht="15" customHeight="1" x14ac:dyDescent="0.45">
      <c r="A76" s="6"/>
      <c r="B76" s="891" t="s">
        <v>683</v>
      </c>
      <c r="C76" s="891"/>
      <c r="D76" s="215"/>
      <c r="E76" s="216"/>
      <c r="F76" s="217"/>
      <c r="G76" s="743"/>
      <c r="H76" s="743"/>
      <c r="I76" s="743"/>
      <c r="J76" s="744"/>
      <c r="K76" s="745"/>
      <c r="L76" s="746">
        <f>L7+L21+L63</f>
        <v>2.6127861731086148</v>
      </c>
    </row>
    <row r="77" spans="1:12" x14ac:dyDescent="0.45">
      <c r="A77" s="6"/>
      <c r="B77" s="892" t="s">
        <v>682</v>
      </c>
      <c r="C77" s="893"/>
      <c r="D77" s="199"/>
      <c r="E77" s="199"/>
      <c r="F77" s="220"/>
      <c r="G77" s="747"/>
      <c r="H77" s="747"/>
      <c r="I77" s="747"/>
      <c r="J77" s="748"/>
      <c r="K77" s="749"/>
      <c r="L77" s="750">
        <f>L76/3</f>
        <v>0.87092872436953828</v>
      </c>
    </row>
    <row r="78" spans="1:12" ht="15" customHeight="1" x14ac:dyDescent="0.45">
      <c r="A78" s="245"/>
      <c r="B78" s="254"/>
      <c r="C78" s="254"/>
      <c r="D78" s="255"/>
      <c r="E78" s="255"/>
      <c r="F78" s="236"/>
      <c r="G78" s="236"/>
      <c r="H78" s="237"/>
      <c r="I78" s="256"/>
      <c r="J78" s="238"/>
      <c r="K78" s="237"/>
      <c r="L78" s="237"/>
    </row>
    <row r="79" spans="1:12" x14ac:dyDescent="0.45">
      <c r="A79" s="282" t="s">
        <v>284</v>
      </c>
      <c r="B79" s="275"/>
      <c r="C79" s="236"/>
      <c r="D79" s="282" t="s">
        <v>690</v>
      </c>
      <c r="E79" s="24"/>
      <c r="F79" s="24"/>
      <c r="G79" s="87"/>
      <c r="H79" s="25"/>
      <c r="I79" s="25"/>
      <c r="J79" s="25"/>
      <c r="K79" s="25"/>
      <c r="L79" s="25"/>
    </row>
    <row r="80" spans="1:12" ht="15" x14ac:dyDescent="0.45">
      <c r="A80" s="282">
        <v>1</v>
      </c>
      <c r="B80" s="282" t="s">
        <v>285</v>
      </c>
      <c r="C80" s="254"/>
      <c r="D80" s="751">
        <f>L7</f>
        <v>0.93914468537169871</v>
      </c>
      <c r="E80" s="24"/>
      <c r="F80" s="24"/>
      <c r="G80" s="87"/>
      <c r="H80" s="25"/>
      <c r="I80" s="25"/>
      <c r="J80" s="25"/>
      <c r="K80" s="25"/>
      <c r="L80" s="25"/>
    </row>
    <row r="81" spans="1:12" ht="15" x14ac:dyDescent="0.45">
      <c r="A81" s="282">
        <v>2</v>
      </c>
      <c r="B81" s="282" t="s">
        <v>685</v>
      </c>
      <c r="C81" s="283"/>
      <c r="D81" s="751">
        <f>L21</f>
        <v>0.76967482107024943</v>
      </c>
      <c r="E81" s="24"/>
      <c r="F81" s="24"/>
      <c r="G81" s="87"/>
      <c r="H81" s="25"/>
      <c r="I81" s="25"/>
      <c r="J81" s="25"/>
      <c r="K81" s="25"/>
      <c r="L81" s="25"/>
    </row>
    <row r="82" spans="1:12" ht="15" x14ac:dyDescent="0.45">
      <c r="A82" s="282">
        <v>3</v>
      </c>
      <c r="B82" s="282" t="s">
        <v>684</v>
      </c>
      <c r="C82" s="283"/>
      <c r="D82" s="751">
        <f>L63</f>
        <v>0.9039666666666667</v>
      </c>
      <c r="E82" s="24"/>
      <c r="F82" s="24"/>
      <c r="G82" s="87"/>
      <c r="H82" s="25"/>
      <c r="I82" s="25"/>
      <c r="J82" s="25"/>
      <c r="K82" s="25"/>
      <c r="L82" s="25"/>
    </row>
    <row r="83" spans="1:12" ht="21" customHeight="1" x14ac:dyDescent="0.45">
      <c r="A83" s="236" t="s">
        <v>686</v>
      </c>
      <c r="B83" s="236" t="s">
        <v>286</v>
      </c>
      <c r="C83" s="283"/>
      <c r="D83" s="752">
        <f>SUM(D80:D82)/3</f>
        <v>0.87092872436953828</v>
      </c>
      <c r="E83" s="24"/>
      <c r="F83" s="24"/>
      <c r="G83" s="87"/>
      <c r="H83" s="25"/>
      <c r="I83" s="25"/>
      <c r="J83" s="25"/>
      <c r="K83" s="25"/>
      <c r="L83" s="25"/>
    </row>
    <row r="84" spans="1:12" x14ac:dyDescent="0.45">
      <c r="A84" s="258"/>
      <c r="B84" s="259" t="s">
        <v>687</v>
      </c>
      <c r="C84" s="260" t="s">
        <v>688</v>
      </c>
      <c r="D84" s="24"/>
      <c r="E84" s="24"/>
      <c r="F84" s="24"/>
      <c r="G84" s="87"/>
      <c r="H84" s="25"/>
      <c r="I84" s="25"/>
      <c r="J84" s="25"/>
      <c r="K84" s="25"/>
      <c r="L84" s="25"/>
    </row>
    <row r="85" spans="1:12" x14ac:dyDescent="0.45">
      <c r="A85" s="258"/>
      <c r="B85" s="753" t="s">
        <v>287</v>
      </c>
      <c r="C85" s="754" t="s">
        <v>288</v>
      </c>
      <c r="D85" s="24"/>
      <c r="E85" s="24"/>
      <c r="F85" s="24"/>
      <c r="G85" s="87"/>
      <c r="H85" s="25"/>
      <c r="I85" s="25"/>
      <c r="J85" s="25"/>
      <c r="K85" s="25"/>
      <c r="L85" s="25"/>
    </row>
    <row r="86" spans="1:12" x14ac:dyDescent="0.45">
      <c r="A86" s="258"/>
      <c r="B86" s="259" t="s">
        <v>289</v>
      </c>
      <c r="C86" s="260" t="s">
        <v>689</v>
      </c>
      <c r="D86" s="24"/>
      <c r="E86" s="24"/>
      <c r="F86" s="24"/>
      <c r="G86" s="87"/>
      <c r="H86" s="25"/>
      <c r="I86" s="25"/>
      <c r="J86" s="25"/>
      <c r="K86" s="25"/>
      <c r="L86" s="25"/>
    </row>
    <row r="87" spans="1:12" ht="15" x14ac:dyDescent="0.45">
      <c r="A87" s="24"/>
      <c r="B87" s="27"/>
      <c r="C87" s="24"/>
      <c r="D87" s="24"/>
      <c r="E87" s="24"/>
      <c r="F87" s="24"/>
      <c r="G87" s="87"/>
      <c r="H87" s="25"/>
      <c r="I87" s="25"/>
      <c r="J87" s="261" t="s">
        <v>168</v>
      </c>
      <c r="K87" s="25"/>
      <c r="L87" s="25"/>
    </row>
    <row r="88" spans="1:12" ht="15" x14ac:dyDescent="0.45">
      <c r="A88" s="24"/>
      <c r="B88" s="27"/>
      <c r="C88" s="24"/>
      <c r="D88" s="24"/>
      <c r="E88" s="24"/>
      <c r="F88" s="24"/>
      <c r="G88" s="87"/>
      <c r="H88" s="25"/>
      <c r="I88" s="25"/>
      <c r="J88" s="25"/>
      <c r="K88" s="25"/>
      <c r="L88" s="25"/>
    </row>
    <row r="89" spans="1:12" ht="15" customHeight="1" x14ac:dyDescent="0.45">
      <c r="A89" s="946"/>
      <c r="B89" s="949"/>
      <c r="C89" s="949"/>
      <c r="D89" s="28"/>
      <c r="E89" s="28"/>
      <c r="F89" s="28"/>
      <c r="G89" s="85"/>
      <c r="H89" s="949"/>
      <c r="I89" s="949"/>
      <c r="J89" s="28"/>
      <c r="K89" s="949"/>
      <c r="L89" s="949"/>
    </row>
    <row r="90" spans="1:12" x14ac:dyDescent="0.45">
      <c r="A90" s="946"/>
      <c r="B90" s="949"/>
      <c r="C90" s="949"/>
      <c r="D90" s="28"/>
      <c r="E90" s="28"/>
      <c r="F90" s="28"/>
      <c r="G90" s="85"/>
      <c r="H90" s="949"/>
      <c r="I90" s="949"/>
      <c r="J90" s="28"/>
      <c r="K90" s="949"/>
      <c r="L90" s="949"/>
    </row>
    <row r="91" spans="1:12" x14ac:dyDescent="0.45">
      <c r="A91" s="29"/>
      <c r="B91" s="29"/>
      <c r="C91" s="30"/>
      <c r="D91" s="30"/>
      <c r="E91" s="30"/>
      <c r="F91" s="30"/>
      <c r="G91" s="86"/>
      <c r="H91" s="30"/>
      <c r="I91" s="30"/>
      <c r="J91" s="30"/>
      <c r="K91" s="30"/>
      <c r="L91" s="30"/>
    </row>
    <row r="92" spans="1:12" ht="15.4" x14ac:dyDescent="0.45">
      <c r="A92" s="25"/>
      <c r="B92" s="963"/>
      <c r="C92" s="963"/>
      <c r="D92" s="963"/>
      <c r="E92" s="963"/>
      <c r="F92" s="963"/>
      <c r="G92" s="963"/>
      <c r="H92" s="963"/>
      <c r="I92" s="963"/>
      <c r="J92" s="963"/>
      <c r="K92" s="963"/>
      <c r="L92" s="963"/>
    </row>
    <row r="93" spans="1:12" ht="15.4" x14ac:dyDescent="0.45">
      <c r="A93" s="25"/>
      <c r="B93" s="964"/>
      <c r="C93" s="964"/>
      <c r="D93" s="964"/>
      <c r="E93" s="964"/>
      <c r="F93" s="964"/>
      <c r="G93" s="964"/>
      <c r="H93" s="964"/>
      <c r="I93" s="964"/>
      <c r="J93" s="964"/>
      <c r="K93" s="964"/>
      <c r="L93" s="964"/>
    </row>
    <row r="94" spans="1:12" ht="19.5" customHeight="1" x14ac:dyDescent="0.45">
      <c r="B94" s="31"/>
      <c r="C94" s="31"/>
      <c r="D94" s="31"/>
      <c r="E94" s="31"/>
      <c r="F94" s="31"/>
      <c r="G94" s="88"/>
      <c r="H94" s="31"/>
      <c r="I94" s="31"/>
      <c r="J94" s="31"/>
      <c r="K94" s="31"/>
      <c r="L94" s="31"/>
    </row>
    <row r="95" spans="1:12" ht="15.4" x14ac:dyDescent="0.45">
      <c r="B95" s="960"/>
      <c r="C95" s="960"/>
      <c r="D95" s="960"/>
      <c r="E95" s="960"/>
      <c r="F95" s="960"/>
      <c r="G95" s="960"/>
      <c r="H95" s="960"/>
      <c r="I95" s="960"/>
      <c r="J95" s="960"/>
      <c r="K95" s="960"/>
      <c r="L95" s="960"/>
    </row>
    <row r="96" spans="1:12" ht="15.4" x14ac:dyDescent="0.45">
      <c r="B96" s="962"/>
      <c r="C96" s="962"/>
      <c r="D96" s="962"/>
      <c r="E96" s="962"/>
      <c r="F96" s="962"/>
      <c r="G96" s="962"/>
      <c r="H96" s="962"/>
      <c r="I96" s="962"/>
      <c r="J96" s="962"/>
      <c r="K96" s="962"/>
      <c r="L96" s="962"/>
    </row>
    <row r="97" spans="2:12" ht="15.4" x14ac:dyDescent="0.45">
      <c r="B97" s="960"/>
      <c r="C97" s="960"/>
      <c r="D97" s="960"/>
      <c r="E97" s="960"/>
      <c r="F97" s="960"/>
      <c r="G97" s="960"/>
      <c r="H97" s="960"/>
      <c r="I97" s="960"/>
      <c r="J97" s="960"/>
      <c r="K97" s="960"/>
      <c r="L97" s="960"/>
    </row>
    <row r="98" spans="2:12" ht="15.4" x14ac:dyDescent="0.45">
      <c r="B98" s="965"/>
      <c r="C98" s="965"/>
      <c r="D98" s="965"/>
      <c r="E98" s="965"/>
      <c r="F98" s="965"/>
      <c r="G98" s="965"/>
      <c r="H98" s="965"/>
      <c r="I98" s="965"/>
      <c r="J98" s="965"/>
      <c r="K98" s="965"/>
      <c r="L98" s="965"/>
    </row>
    <row r="99" spans="2:12" ht="15.4" x14ac:dyDescent="0.45">
      <c r="B99" s="964"/>
      <c r="C99" s="964"/>
      <c r="D99" s="964"/>
      <c r="E99" s="964"/>
      <c r="F99" s="964"/>
      <c r="G99" s="964"/>
      <c r="H99" s="964"/>
      <c r="I99" s="964"/>
      <c r="J99" s="964"/>
      <c r="K99" s="964"/>
      <c r="L99" s="964"/>
    </row>
    <row r="100" spans="2:12" ht="15.4" x14ac:dyDescent="0.45">
      <c r="B100" s="960"/>
      <c r="C100" s="960"/>
      <c r="D100" s="960"/>
      <c r="E100" s="960"/>
      <c r="F100" s="960"/>
      <c r="G100" s="960"/>
      <c r="H100" s="960"/>
      <c r="I100" s="960"/>
      <c r="J100" s="960"/>
      <c r="K100" s="960"/>
      <c r="L100" s="960"/>
    </row>
    <row r="101" spans="2:12" ht="15.4" x14ac:dyDescent="0.45">
      <c r="B101" s="964"/>
      <c r="C101" s="964"/>
      <c r="D101" s="964"/>
      <c r="E101" s="964"/>
      <c r="F101" s="964"/>
      <c r="G101" s="964"/>
      <c r="H101" s="964"/>
      <c r="I101" s="964"/>
      <c r="J101" s="964"/>
      <c r="K101" s="964"/>
      <c r="L101" s="964"/>
    </row>
    <row r="102" spans="2:12" ht="15.4" x14ac:dyDescent="0.45">
      <c r="B102" s="31"/>
      <c r="C102" s="31"/>
      <c r="D102" s="31"/>
      <c r="E102" s="31"/>
      <c r="F102" s="31"/>
      <c r="G102" s="88"/>
      <c r="H102" s="31"/>
      <c r="I102" s="31"/>
      <c r="J102" s="31"/>
      <c r="K102" s="31"/>
      <c r="L102" s="31"/>
    </row>
    <row r="103" spans="2:12" ht="15.4" x14ac:dyDescent="0.45">
      <c r="B103" s="960"/>
      <c r="C103" s="960"/>
      <c r="D103" s="960"/>
      <c r="E103" s="960"/>
      <c r="F103" s="960"/>
      <c r="G103" s="960"/>
      <c r="H103" s="960"/>
      <c r="I103" s="960"/>
      <c r="J103" s="960"/>
      <c r="K103" s="960"/>
      <c r="L103" s="960"/>
    </row>
    <row r="104" spans="2:12" ht="15.4" x14ac:dyDescent="0.45">
      <c r="B104" s="960"/>
      <c r="C104" s="960"/>
      <c r="D104" s="960"/>
      <c r="E104" s="960"/>
      <c r="F104" s="960"/>
      <c r="G104" s="960"/>
      <c r="H104" s="960"/>
      <c r="I104" s="960"/>
      <c r="J104" s="960"/>
      <c r="K104" s="960"/>
      <c r="L104" s="960"/>
    </row>
    <row r="105" spans="2:12" x14ac:dyDescent="0.45">
      <c r="B105" s="961"/>
      <c r="C105" s="961"/>
      <c r="D105" s="961"/>
      <c r="E105" s="961"/>
      <c r="F105" s="961"/>
      <c r="G105" s="961"/>
      <c r="H105" s="961"/>
      <c r="I105" s="961"/>
      <c r="J105" s="961"/>
      <c r="K105" s="961"/>
      <c r="L105" s="961"/>
    </row>
  </sheetData>
  <mergeCells count="60">
    <mergeCell ref="B103:L103"/>
    <mergeCell ref="B104:L104"/>
    <mergeCell ref="B105:L105"/>
    <mergeCell ref="I89:I90"/>
    <mergeCell ref="B96:L96"/>
    <mergeCell ref="B92:L92"/>
    <mergeCell ref="B93:L93"/>
    <mergeCell ref="B95:L95"/>
    <mergeCell ref="K89:K90"/>
    <mergeCell ref="L89:L90"/>
    <mergeCell ref="B101:L101"/>
    <mergeCell ref="B97:L97"/>
    <mergeCell ref="B98:L98"/>
    <mergeCell ref="B99:L99"/>
    <mergeCell ref="B100:L100"/>
    <mergeCell ref="H89:H90"/>
    <mergeCell ref="A89:A90"/>
    <mergeCell ref="B3:B4"/>
    <mergeCell ref="B89:B90"/>
    <mergeCell ref="C3:C4"/>
    <mergeCell ref="C89:C90"/>
    <mergeCell ref="B76:C76"/>
    <mergeCell ref="B77:C77"/>
    <mergeCell ref="B36:E36"/>
    <mergeCell ref="D38:E38"/>
    <mergeCell ref="B39:E39"/>
    <mergeCell ref="D40:E40"/>
    <mergeCell ref="B41:E41"/>
    <mergeCell ref="B50:E50"/>
    <mergeCell ref="B48:C48"/>
    <mergeCell ref="D62:E62"/>
    <mergeCell ref="B52:E52"/>
    <mergeCell ref="B23:E23"/>
    <mergeCell ref="D24:E24"/>
    <mergeCell ref="B26:E26"/>
    <mergeCell ref="B28:E28"/>
    <mergeCell ref="D29:E29"/>
    <mergeCell ref="B30:E30"/>
    <mergeCell ref="B32:E32"/>
    <mergeCell ref="B34:E34"/>
    <mergeCell ref="D35:E35"/>
    <mergeCell ref="D75:E75"/>
    <mergeCell ref="B55:E55"/>
    <mergeCell ref="D49:E49"/>
    <mergeCell ref="D56:E56"/>
    <mergeCell ref="D57:E57"/>
    <mergeCell ref="B61:E61"/>
    <mergeCell ref="B58:E58"/>
    <mergeCell ref="A1:L1"/>
    <mergeCell ref="H3:I3"/>
    <mergeCell ref="K3:L3"/>
    <mergeCell ref="B15:E15"/>
    <mergeCell ref="B17:E17"/>
    <mergeCell ref="A6:L6"/>
    <mergeCell ref="B7:C7"/>
    <mergeCell ref="D3:D4"/>
    <mergeCell ref="E3:E4"/>
    <mergeCell ref="F3:F4"/>
    <mergeCell ref="G3:G4"/>
    <mergeCell ref="A3:A4"/>
  </mergeCells>
  <pageMargins left="0.70866141732283472" right="0.70866141732283472" top="0.74803149606299213" bottom="0.98425196850393704" header="0.31496062992125984" footer="0.31496062992125984"/>
  <pageSetup paperSize="5"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837FB-51C0-4254-833A-47E2A01F1B42}">
  <sheetPr>
    <pageSetUpPr fitToPage="1"/>
  </sheetPr>
  <dimension ref="A1:M473"/>
  <sheetViews>
    <sheetView topLeftCell="A43" zoomScale="66" zoomScaleNormal="90" workbookViewId="0">
      <selection activeCell="H44" sqref="H44:I44"/>
    </sheetView>
  </sheetViews>
  <sheetFormatPr defaultColWidth="9.06640625" defaultRowHeight="14.25" x14ac:dyDescent="0.45"/>
  <cols>
    <col min="1" max="1" width="3.46484375" style="503" customWidth="1"/>
    <col min="2" max="2" width="4.46484375" style="504" customWidth="1"/>
    <col min="3" max="3" width="24" style="504" customWidth="1"/>
    <col min="4" max="4" width="23.46484375" style="504" customWidth="1"/>
    <col min="5" max="5" width="24.796875" style="504" customWidth="1"/>
    <col min="6" max="6" width="19.46484375" style="504" customWidth="1"/>
    <col min="7" max="7" width="18.19921875" style="504" customWidth="1"/>
    <col min="8" max="8" width="10" style="504" bestFit="1" customWidth="1"/>
    <col min="9" max="9" width="10.59765625" style="509" customWidth="1"/>
    <col min="10" max="10" width="11.46484375" style="504" customWidth="1"/>
    <col min="11" max="11" width="18.796875" style="504" customWidth="1"/>
    <col min="12" max="12" width="15.53125" style="504" customWidth="1"/>
    <col min="13" max="13" width="10.265625" style="504" customWidth="1"/>
    <col min="14" max="16384" width="9.06640625" style="419"/>
  </cols>
  <sheetData>
    <row r="1" spans="1:13" ht="15.4" x14ac:dyDescent="0.45">
      <c r="A1" s="971" t="s">
        <v>823</v>
      </c>
      <c r="B1" s="971"/>
      <c r="C1" s="971"/>
      <c r="D1" s="971"/>
      <c r="E1" s="971"/>
      <c r="F1" s="971"/>
      <c r="G1" s="971"/>
      <c r="H1" s="971"/>
      <c r="I1" s="971"/>
      <c r="J1" s="971"/>
      <c r="K1" s="971"/>
      <c r="L1" s="971"/>
      <c r="M1" s="971"/>
    </row>
    <row r="2" spans="1:13" x14ac:dyDescent="0.45">
      <c r="A2" s="972"/>
      <c r="B2" s="973"/>
      <c r="C2" s="973"/>
      <c r="D2" s="973"/>
      <c r="E2" s="973"/>
      <c r="F2" s="973"/>
      <c r="G2" s="973"/>
      <c r="H2" s="973"/>
      <c r="I2" s="973"/>
      <c r="J2" s="973"/>
      <c r="K2" s="973"/>
      <c r="L2" s="973"/>
      <c r="M2" s="973"/>
    </row>
    <row r="3" spans="1:13" x14ac:dyDescent="0.45">
      <c r="A3" s="974" t="s">
        <v>290</v>
      </c>
      <c r="B3" s="975" t="s">
        <v>201</v>
      </c>
      <c r="C3" s="976"/>
      <c r="D3" s="979" t="s">
        <v>824</v>
      </c>
      <c r="E3" s="981" t="s">
        <v>292</v>
      </c>
      <c r="F3" s="982"/>
      <c r="G3" s="983" t="s">
        <v>293</v>
      </c>
      <c r="H3" s="983" t="s">
        <v>294</v>
      </c>
      <c r="I3" s="981" t="s">
        <v>206</v>
      </c>
      <c r="J3" s="982"/>
      <c r="K3" s="422" t="s">
        <v>207</v>
      </c>
      <c r="L3" s="984" t="s">
        <v>208</v>
      </c>
      <c r="M3" s="984"/>
    </row>
    <row r="4" spans="1:13" ht="39.4" x14ac:dyDescent="0.45">
      <c r="A4" s="974"/>
      <c r="B4" s="977"/>
      <c r="C4" s="978"/>
      <c r="D4" s="980"/>
      <c r="E4" s="420" t="s">
        <v>295</v>
      </c>
      <c r="F4" s="421" t="s">
        <v>296</v>
      </c>
      <c r="G4" s="983"/>
      <c r="H4" s="983"/>
      <c r="I4" s="421" t="s">
        <v>209</v>
      </c>
      <c r="J4" s="421" t="s">
        <v>210</v>
      </c>
      <c r="K4" s="423" t="s">
        <v>209</v>
      </c>
      <c r="L4" s="421" t="s">
        <v>691</v>
      </c>
      <c r="M4" s="424" t="s">
        <v>298</v>
      </c>
    </row>
    <row r="5" spans="1:13" x14ac:dyDescent="0.45">
      <c r="A5" s="425">
        <v>1</v>
      </c>
      <c r="B5" s="966">
        <v>2</v>
      </c>
      <c r="C5" s="967"/>
      <c r="D5" s="426">
        <v>3</v>
      </c>
      <c r="E5" s="427">
        <v>4</v>
      </c>
      <c r="F5" s="427">
        <v>5</v>
      </c>
      <c r="G5" s="428">
        <v>6</v>
      </c>
      <c r="H5" s="428">
        <v>7</v>
      </c>
      <c r="I5" s="428">
        <v>8</v>
      </c>
      <c r="J5" s="429">
        <v>9</v>
      </c>
      <c r="K5" s="430">
        <v>10</v>
      </c>
      <c r="L5" s="431" t="s">
        <v>485</v>
      </c>
      <c r="M5" s="429">
        <v>12</v>
      </c>
    </row>
    <row r="6" spans="1:13" x14ac:dyDescent="0.45">
      <c r="A6" s="968" t="s">
        <v>471</v>
      </c>
      <c r="B6" s="968"/>
      <c r="C6" s="968"/>
      <c r="D6" s="968"/>
      <c r="E6" s="968"/>
      <c r="F6" s="968"/>
      <c r="G6" s="968"/>
      <c r="H6" s="968"/>
      <c r="I6" s="968"/>
      <c r="J6" s="968"/>
      <c r="K6" s="968"/>
      <c r="L6" s="968"/>
      <c r="M6" s="968"/>
    </row>
    <row r="7" spans="1:13" x14ac:dyDescent="0.45">
      <c r="A7" s="432" t="s">
        <v>300</v>
      </c>
      <c r="B7" s="433" t="s">
        <v>709</v>
      </c>
      <c r="C7" s="434"/>
      <c r="D7" s="434"/>
      <c r="E7" s="435"/>
      <c r="F7" s="436"/>
      <c r="G7" s="436"/>
      <c r="H7" s="631"/>
      <c r="I7" s="631"/>
      <c r="J7" s="631"/>
      <c r="K7" s="632"/>
      <c r="L7" s="631"/>
      <c r="M7" s="633">
        <f>SUM(L8:L13)/3</f>
        <v>0.9</v>
      </c>
    </row>
    <row r="8" spans="1:13" ht="38.25" x14ac:dyDescent="0.45">
      <c r="A8" s="437"/>
      <c r="B8" s="438">
        <v>1</v>
      </c>
      <c r="C8" s="439" t="s">
        <v>724</v>
      </c>
      <c r="D8" s="440" t="s">
        <v>725</v>
      </c>
      <c r="E8" s="440" t="s">
        <v>726</v>
      </c>
      <c r="F8" s="441" t="s">
        <v>727</v>
      </c>
      <c r="G8" s="442" t="s">
        <v>728</v>
      </c>
      <c r="H8" s="526">
        <v>5</v>
      </c>
      <c r="I8" s="526">
        <v>5</v>
      </c>
      <c r="J8" s="527">
        <v>1</v>
      </c>
      <c r="K8" s="528">
        <v>1</v>
      </c>
      <c r="L8" s="529">
        <f t="shared" ref="L8:L13" si="0">K8/I8</f>
        <v>0.2</v>
      </c>
      <c r="M8" s="527"/>
    </row>
    <row r="9" spans="1:13" ht="51" x14ac:dyDescent="0.45">
      <c r="A9" s="437"/>
      <c r="B9" s="438">
        <v>2</v>
      </c>
      <c r="C9" s="439" t="s">
        <v>729</v>
      </c>
      <c r="D9" s="440" t="s">
        <v>730</v>
      </c>
      <c r="E9" s="440" t="s">
        <v>731</v>
      </c>
      <c r="F9" s="441" t="s">
        <v>732</v>
      </c>
      <c r="G9" s="442" t="s">
        <v>733</v>
      </c>
      <c r="H9" s="526">
        <v>12</v>
      </c>
      <c r="I9" s="526">
        <v>12</v>
      </c>
      <c r="J9" s="527">
        <v>1</v>
      </c>
      <c r="K9" s="528">
        <v>0</v>
      </c>
      <c r="L9" s="529">
        <f t="shared" si="0"/>
        <v>0</v>
      </c>
      <c r="M9" s="527"/>
    </row>
    <row r="10" spans="1:13" ht="25.5" x14ac:dyDescent="0.45">
      <c r="A10" s="437"/>
      <c r="B10" s="438">
        <v>3</v>
      </c>
      <c r="C10" s="439" t="s">
        <v>734</v>
      </c>
      <c r="D10" s="440" t="s">
        <v>735</v>
      </c>
      <c r="E10" s="440" t="s">
        <v>736</v>
      </c>
      <c r="F10" s="441" t="s">
        <v>822</v>
      </c>
      <c r="G10" s="442" t="s">
        <v>733</v>
      </c>
      <c r="H10" s="526">
        <v>1</v>
      </c>
      <c r="I10" s="526">
        <v>1</v>
      </c>
      <c r="J10" s="527">
        <v>1</v>
      </c>
      <c r="K10" s="528">
        <v>1</v>
      </c>
      <c r="L10" s="529">
        <f t="shared" si="0"/>
        <v>1</v>
      </c>
      <c r="M10" s="527"/>
    </row>
    <row r="11" spans="1:13" ht="63.75" x14ac:dyDescent="0.45">
      <c r="A11" s="437"/>
      <c r="B11" s="438">
        <v>4</v>
      </c>
      <c r="C11" s="439" t="s">
        <v>737</v>
      </c>
      <c r="D11" s="440" t="s">
        <v>738</v>
      </c>
      <c r="E11" s="440" t="s">
        <v>739</v>
      </c>
      <c r="F11" s="441" t="s">
        <v>740</v>
      </c>
      <c r="G11" s="442" t="s">
        <v>733</v>
      </c>
      <c r="H11" s="526">
        <v>12</v>
      </c>
      <c r="I11" s="526">
        <v>12</v>
      </c>
      <c r="J11" s="527">
        <v>1</v>
      </c>
      <c r="K11" s="528">
        <v>6</v>
      </c>
      <c r="L11" s="529">
        <f t="shared" si="0"/>
        <v>0.5</v>
      </c>
      <c r="M11" s="527"/>
    </row>
    <row r="12" spans="1:13" ht="51" x14ac:dyDescent="0.45">
      <c r="A12" s="437"/>
      <c r="B12" s="438">
        <v>5</v>
      </c>
      <c r="C12" s="439" t="s">
        <v>741</v>
      </c>
      <c r="D12" s="440" t="s">
        <v>742</v>
      </c>
      <c r="E12" s="440" t="s">
        <v>743</v>
      </c>
      <c r="F12" s="441" t="s">
        <v>744</v>
      </c>
      <c r="G12" s="442" t="s">
        <v>733</v>
      </c>
      <c r="H12" s="526">
        <v>2</v>
      </c>
      <c r="I12" s="526">
        <v>2</v>
      </c>
      <c r="J12" s="527">
        <v>1</v>
      </c>
      <c r="K12" s="528">
        <v>1</v>
      </c>
      <c r="L12" s="529">
        <f t="shared" si="0"/>
        <v>0.5</v>
      </c>
      <c r="M12" s="527"/>
    </row>
    <row r="13" spans="1:13" ht="51" x14ac:dyDescent="0.45">
      <c r="A13" s="437"/>
      <c r="B13" s="438">
        <v>6</v>
      </c>
      <c r="C13" s="439" t="s">
        <v>745</v>
      </c>
      <c r="D13" s="440" t="s">
        <v>746</v>
      </c>
      <c r="E13" s="440" t="s">
        <v>747</v>
      </c>
      <c r="F13" s="441" t="s">
        <v>748</v>
      </c>
      <c r="G13" s="442" t="s">
        <v>733</v>
      </c>
      <c r="H13" s="526">
        <v>24</v>
      </c>
      <c r="I13" s="526">
        <v>24</v>
      </c>
      <c r="J13" s="527">
        <v>1</v>
      </c>
      <c r="K13" s="528">
        <v>12</v>
      </c>
      <c r="L13" s="529">
        <f t="shared" si="0"/>
        <v>0.5</v>
      </c>
      <c r="M13" s="527"/>
    </row>
    <row r="14" spans="1:13" x14ac:dyDescent="0.45">
      <c r="A14" s="437"/>
      <c r="B14" s="442"/>
      <c r="C14" s="443"/>
      <c r="D14" s="444"/>
      <c r="E14" s="444"/>
      <c r="F14" s="445"/>
      <c r="G14" s="442"/>
      <c r="H14" s="526"/>
      <c r="I14" s="526"/>
      <c r="J14" s="527"/>
      <c r="K14" s="528"/>
      <c r="L14" s="526"/>
      <c r="M14" s="527"/>
    </row>
    <row r="15" spans="1:13" customFormat="1" x14ac:dyDescent="0.45">
      <c r="A15" s="542" t="s">
        <v>341</v>
      </c>
      <c r="B15" s="985" t="s">
        <v>925</v>
      </c>
      <c r="C15" s="985"/>
      <c r="D15" s="985"/>
      <c r="E15" s="543"/>
      <c r="F15" s="543"/>
      <c r="G15" s="543"/>
      <c r="H15" s="543"/>
      <c r="I15" s="543"/>
      <c r="J15" s="543"/>
      <c r="K15" s="634"/>
      <c r="L15" s="543"/>
      <c r="M15" s="544">
        <f>SUM(L16:L16)/1</f>
        <v>0.4</v>
      </c>
    </row>
    <row r="16" spans="1:13" customFormat="1" ht="38.25" x14ac:dyDescent="0.45">
      <c r="A16" s="545"/>
      <c r="B16" s="546">
        <v>1</v>
      </c>
      <c r="C16" s="547" t="s">
        <v>926</v>
      </c>
      <c r="D16" s="548" t="s">
        <v>927</v>
      </c>
      <c r="E16" s="548" t="s">
        <v>928</v>
      </c>
      <c r="F16" s="548" t="s">
        <v>929</v>
      </c>
      <c r="G16" s="546" t="s">
        <v>930</v>
      </c>
      <c r="H16" s="546">
        <v>5</v>
      </c>
      <c r="I16" s="546">
        <v>5</v>
      </c>
      <c r="J16" s="527">
        <v>1</v>
      </c>
      <c r="K16" s="830">
        <v>2</v>
      </c>
      <c r="L16" s="529">
        <f>K16/I16</f>
        <v>0.4</v>
      </c>
      <c r="M16" s="527"/>
    </row>
    <row r="17" spans="1:13" customFormat="1" x14ac:dyDescent="0.45">
      <c r="A17" s="549"/>
      <c r="B17" s="550"/>
      <c r="C17" s="551"/>
      <c r="D17" s="552"/>
      <c r="E17" s="553"/>
      <c r="F17" s="554"/>
      <c r="G17" s="555"/>
      <c r="H17" s="555"/>
      <c r="I17" s="555"/>
      <c r="J17" s="556"/>
      <c r="K17" s="546"/>
      <c r="L17" s="546"/>
      <c r="M17" s="556"/>
    </row>
    <row r="18" spans="1:13" x14ac:dyDescent="0.45">
      <c r="A18" s="432" t="s">
        <v>365</v>
      </c>
      <c r="B18" s="969" t="s">
        <v>710</v>
      </c>
      <c r="C18" s="970"/>
      <c r="D18" s="970"/>
      <c r="E18" s="435"/>
      <c r="F18" s="436"/>
      <c r="G18" s="436"/>
      <c r="H18" s="631"/>
      <c r="I18" s="631"/>
      <c r="J18" s="543"/>
      <c r="K18" s="634"/>
      <c r="L18" s="543"/>
      <c r="M18" s="544">
        <f>SUM(L19:L28)/8</f>
        <v>0.4113598122804194</v>
      </c>
    </row>
    <row r="19" spans="1:13" ht="51" x14ac:dyDescent="0.45">
      <c r="A19" s="438"/>
      <c r="B19" s="438">
        <v>1</v>
      </c>
      <c r="C19" s="446" t="s">
        <v>825</v>
      </c>
      <c r="D19" s="447" t="s">
        <v>826</v>
      </c>
      <c r="E19" s="447" t="s">
        <v>827</v>
      </c>
      <c r="F19" s="448" t="s">
        <v>828</v>
      </c>
      <c r="G19" s="439" t="s">
        <v>829</v>
      </c>
      <c r="H19" s="530">
        <v>18</v>
      </c>
      <c r="I19" s="524">
        <v>18</v>
      </c>
      <c r="J19" s="531">
        <v>1</v>
      </c>
      <c r="K19" s="532">
        <v>2</v>
      </c>
      <c r="L19" s="529">
        <f>K19/I19</f>
        <v>0.1111111111111111</v>
      </c>
      <c r="M19" s="635"/>
    </row>
    <row r="20" spans="1:13" ht="102" x14ac:dyDescent="0.45">
      <c r="A20" s="438"/>
      <c r="B20" s="438">
        <v>2</v>
      </c>
      <c r="C20" s="449" t="s">
        <v>830</v>
      </c>
      <c r="D20" s="450" t="s">
        <v>831</v>
      </c>
      <c r="E20" s="450" t="s">
        <v>832</v>
      </c>
      <c r="F20" s="451" t="s">
        <v>833</v>
      </c>
      <c r="G20" s="452" t="s">
        <v>834</v>
      </c>
      <c r="H20" s="533">
        <v>1</v>
      </c>
      <c r="I20" s="533">
        <v>1</v>
      </c>
      <c r="J20" s="531">
        <v>1</v>
      </c>
      <c r="K20" s="532">
        <v>1</v>
      </c>
      <c r="L20" s="529">
        <f>K20/I20</f>
        <v>1</v>
      </c>
      <c r="M20" s="635"/>
    </row>
    <row r="21" spans="1:13" x14ac:dyDescent="0.45">
      <c r="A21" s="438"/>
      <c r="B21" s="438">
        <v>3</v>
      </c>
      <c r="C21" s="453" t="s">
        <v>835</v>
      </c>
      <c r="D21" s="454"/>
      <c r="E21" s="454"/>
      <c r="F21" s="454"/>
      <c r="G21" s="455"/>
      <c r="H21" s="636"/>
      <c r="I21" s="636"/>
      <c r="J21" s="636"/>
      <c r="K21" s="636"/>
      <c r="L21" s="529"/>
      <c r="M21" s="635"/>
    </row>
    <row r="22" spans="1:13" ht="51" x14ac:dyDescent="0.45">
      <c r="A22" s="438"/>
      <c r="B22" s="438" t="s">
        <v>836</v>
      </c>
      <c r="C22" s="456" t="s">
        <v>837</v>
      </c>
      <c r="D22" s="450" t="s">
        <v>838</v>
      </c>
      <c r="E22" s="450" t="s">
        <v>839</v>
      </c>
      <c r="F22" s="448" t="s">
        <v>840</v>
      </c>
      <c r="G22" s="452" t="s">
        <v>841</v>
      </c>
      <c r="H22" s="533">
        <v>15344</v>
      </c>
      <c r="I22" s="534">
        <v>10216</v>
      </c>
      <c r="J22" s="535">
        <v>1</v>
      </c>
      <c r="K22" s="534">
        <v>582</v>
      </c>
      <c r="L22" s="529">
        <f>K22/I22</f>
        <v>5.6969459671104151E-2</v>
      </c>
      <c r="M22" s="635"/>
    </row>
    <row r="23" spans="1:13" ht="38.25" x14ac:dyDescent="0.45">
      <c r="A23" s="438"/>
      <c r="B23" s="438" t="s">
        <v>842</v>
      </c>
      <c r="C23" s="456" t="s">
        <v>843</v>
      </c>
      <c r="D23" s="450" t="s">
        <v>844</v>
      </c>
      <c r="E23" s="450"/>
      <c r="F23" s="457"/>
      <c r="G23" s="452" t="s">
        <v>841</v>
      </c>
      <c r="H23" s="533">
        <v>15344</v>
      </c>
      <c r="I23" s="534">
        <f>H23*J23</f>
        <v>9973.6</v>
      </c>
      <c r="J23" s="535">
        <v>0.65</v>
      </c>
      <c r="K23" s="534">
        <v>0</v>
      </c>
      <c r="L23" s="529">
        <v>0</v>
      </c>
      <c r="M23" s="635"/>
    </row>
    <row r="24" spans="1:13" ht="38.25" x14ac:dyDescent="0.45">
      <c r="A24" s="438"/>
      <c r="B24" s="438" t="s">
        <v>845</v>
      </c>
      <c r="C24" s="456" t="s">
        <v>846</v>
      </c>
      <c r="D24" s="450" t="s">
        <v>847</v>
      </c>
      <c r="E24" s="450"/>
      <c r="F24" s="448"/>
      <c r="G24" s="452" t="s">
        <v>841</v>
      </c>
      <c r="H24" s="533">
        <v>15344</v>
      </c>
      <c r="I24" s="534">
        <f>H24*J24</f>
        <v>9973.6</v>
      </c>
      <c r="J24" s="535">
        <v>0.65</v>
      </c>
      <c r="K24" s="534">
        <v>0</v>
      </c>
      <c r="L24" s="529">
        <f>K24/I24</f>
        <v>0</v>
      </c>
      <c r="M24" s="635"/>
    </row>
    <row r="25" spans="1:13" ht="76.5" x14ac:dyDescent="0.45">
      <c r="A25" s="438"/>
      <c r="B25" s="438" t="s">
        <v>848</v>
      </c>
      <c r="C25" s="456" t="s">
        <v>849</v>
      </c>
      <c r="D25" s="450" t="s">
        <v>850</v>
      </c>
      <c r="E25" s="450" t="s">
        <v>851</v>
      </c>
      <c r="F25" s="448" t="s">
        <v>852</v>
      </c>
      <c r="G25" s="452" t="s">
        <v>853</v>
      </c>
      <c r="H25" s="536">
        <v>6751</v>
      </c>
      <c r="I25" s="534">
        <v>1930</v>
      </c>
      <c r="J25" s="535">
        <v>0.65</v>
      </c>
      <c r="K25" s="534">
        <v>237</v>
      </c>
      <c r="L25" s="529">
        <f>K25/I25</f>
        <v>0.12279792746113989</v>
      </c>
      <c r="M25" s="635"/>
    </row>
    <row r="26" spans="1:13" x14ac:dyDescent="0.45">
      <c r="A26" s="438"/>
      <c r="B26" s="438">
        <v>4</v>
      </c>
      <c r="C26" s="458" t="s">
        <v>854</v>
      </c>
      <c r="D26" s="459"/>
      <c r="E26" s="459"/>
      <c r="F26" s="459"/>
      <c r="G26" s="460"/>
      <c r="H26" s="637"/>
      <c r="I26" s="637"/>
      <c r="J26" s="637"/>
      <c r="K26" s="637"/>
      <c r="L26" s="529"/>
      <c r="M26" s="635"/>
    </row>
    <row r="27" spans="1:13" ht="38.25" x14ac:dyDescent="0.45">
      <c r="A27" s="438"/>
      <c r="B27" s="438" t="s">
        <v>855</v>
      </c>
      <c r="C27" s="456" t="s">
        <v>856</v>
      </c>
      <c r="D27" s="450"/>
      <c r="E27" s="450"/>
      <c r="F27" s="457"/>
      <c r="G27" s="461" t="s">
        <v>857</v>
      </c>
      <c r="H27" s="537">
        <v>1</v>
      </c>
      <c r="I27" s="538">
        <v>1</v>
      </c>
      <c r="J27" s="539">
        <v>1</v>
      </c>
      <c r="K27" s="532">
        <v>1</v>
      </c>
      <c r="L27" s="529">
        <f>K27/I27</f>
        <v>1</v>
      </c>
      <c r="M27" s="635"/>
    </row>
    <row r="28" spans="1:13" ht="38.25" x14ac:dyDescent="0.45">
      <c r="A28" s="442"/>
      <c r="B28" s="442" t="s">
        <v>858</v>
      </c>
      <c r="C28" s="462" t="s">
        <v>859</v>
      </c>
      <c r="D28" s="463" t="s">
        <v>860</v>
      </c>
      <c r="E28" s="463" t="s">
        <v>861</v>
      </c>
      <c r="F28" s="445" t="s">
        <v>862</v>
      </c>
      <c r="G28" s="464" t="s">
        <v>857</v>
      </c>
      <c r="H28" s="540">
        <v>54</v>
      </c>
      <c r="I28" s="541">
        <v>52</v>
      </c>
      <c r="J28" s="539">
        <v>1</v>
      </c>
      <c r="K28" s="532">
        <v>52</v>
      </c>
      <c r="L28" s="529">
        <f>K28/I28</f>
        <v>1</v>
      </c>
      <c r="M28" s="635"/>
    </row>
    <row r="29" spans="1:13" x14ac:dyDescent="0.45">
      <c r="A29" s="465"/>
      <c r="B29" s="438"/>
      <c r="C29" s="466"/>
      <c r="D29" s="448"/>
      <c r="E29" s="448"/>
      <c r="F29" s="448"/>
      <c r="G29" s="438"/>
      <c r="H29" s="546"/>
      <c r="I29" s="546"/>
      <c r="J29" s="556"/>
      <c r="K29" s="546"/>
      <c r="L29" s="546"/>
      <c r="M29" s="638"/>
    </row>
    <row r="30" spans="1:13" x14ac:dyDescent="0.45">
      <c r="A30" s="432" t="s">
        <v>404</v>
      </c>
      <c r="B30" s="969" t="s">
        <v>711</v>
      </c>
      <c r="C30" s="970"/>
      <c r="D30" s="970"/>
      <c r="E30" s="435"/>
      <c r="F30" s="436"/>
      <c r="G30" s="436"/>
      <c r="H30" s="631"/>
      <c r="I30" s="631"/>
      <c r="J30" s="631"/>
      <c r="K30" s="632"/>
      <c r="L30" s="631"/>
      <c r="M30" s="633">
        <f>SUM(L31:L45)/13</f>
        <v>0.32367632367632371</v>
      </c>
    </row>
    <row r="31" spans="1:13" x14ac:dyDescent="0.45">
      <c r="A31" s="467">
        <v>1</v>
      </c>
      <c r="B31" s="468" t="s">
        <v>863</v>
      </c>
      <c r="C31" s="469"/>
      <c r="D31" s="469"/>
      <c r="E31" s="470"/>
      <c r="F31" s="441"/>
      <c r="G31" s="471"/>
      <c r="H31" s="639"/>
      <c r="I31" s="524"/>
      <c r="J31" s="640"/>
      <c r="K31" s="641"/>
      <c r="L31" s="642"/>
      <c r="M31" s="635"/>
    </row>
    <row r="32" spans="1:13" ht="102" x14ac:dyDescent="0.45">
      <c r="A32" s="438"/>
      <c r="B32" s="466"/>
      <c r="C32" s="466" t="s">
        <v>864</v>
      </c>
      <c r="D32" s="448" t="s">
        <v>865</v>
      </c>
      <c r="E32" s="448" t="s">
        <v>866</v>
      </c>
      <c r="F32" s="448" t="s">
        <v>867</v>
      </c>
      <c r="G32" s="439" t="s">
        <v>868</v>
      </c>
      <c r="H32" s="524">
        <v>3</v>
      </c>
      <c r="I32" s="524">
        <v>3</v>
      </c>
      <c r="J32" s="529">
        <v>1</v>
      </c>
      <c r="K32" s="532">
        <v>3</v>
      </c>
      <c r="L32" s="529">
        <f>K32/I32</f>
        <v>1</v>
      </c>
      <c r="M32" s="527"/>
    </row>
    <row r="33" spans="1:13" ht="153" x14ac:dyDescent="0.45">
      <c r="A33" s="438"/>
      <c r="B33" s="466"/>
      <c r="C33" s="466" t="s">
        <v>869</v>
      </c>
      <c r="D33" s="448" t="s">
        <v>870</v>
      </c>
      <c r="E33" s="448" t="s">
        <v>871</v>
      </c>
      <c r="F33" s="448" t="s">
        <v>872</v>
      </c>
      <c r="G33" s="439" t="s">
        <v>868</v>
      </c>
      <c r="H33" s="524">
        <v>3</v>
      </c>
      <c r="I33" s="524">
        <v>3</v>
      </c>
      <c r="J33" s="529">
        <v>1</v>
      </c>
      <c r="K33" s="532">
        <v>3</v>
      </c>
      <c r="L33" s="529">
        <f>K33/I33</f>
        <v>1</v>
      </c>
      <c r="M33" s="527"/>
    </row>
    <row r="34" spans="1:13" x14ac:dyDescent="0.45">
      <c r="A34" s="438">
        <v>2</v>
      </c>
      <c r="B34" s="472" t="s">
        <v>873</v>
      </c>
      <c r="C34" s="473"/>
      <c r="D34" s="448"/>
      <c r="E34" s="448"/>
      <c r="F34" s="448"/>
      <c r="G34" s="439"/>
      <c r="H34" s="524"/>
      <c r="I34" s="524"/>
      <c r="J34" s="531"/>
      <c r="K34" s="643"/>
      <c r="L34" s="529"/>
      <c r="M34" s="527"/>
    </row>
    <row r="35" spans="1:13" ht="76.5" x14ac:dyDescent="0.45">
      <c r="A35" s="438"/>
      <c r="B35" s="466"/>
      <c r="C35" s="466" t="s">
        <v>874</v>
      </c>
      <c r="D35" s="448" t="s">
        <v>875</v>
      </c>
      <c r="E35" s="448" t="s">
        <v>876</v>
      </c>
      <c r="F35" s="448" t="s">
        <v>877</v>
      </c>
      <c r="G35" s="439" t="s">
        <v>878</v>
      </c>
      <c r="H35" s="524">
        <v>5</v>
      </c>
      <c r="I35" s="524">
        <v>5</v>
      </c>
      <c r="J35" s="529">
        <v>1</v>
      </c>
      <c r="K35" s="532">
        <v>5</v>
      </c>
      <c r="L35" s="529">
        <f t="shared" ref="L35:L40" si="1">K35/I35</f>
        <v>1</v>
      </c>
      <c r="M35" s="527"/>
    </row>
    <row r="36" spans="1:13" ht="102" x14ac:dyDescent="0.45">
      <c r="A36" s="438"/>
      <c r="B36" s="466"/>
      <c r="C36" s="466" t="s">
        <v>879</v>
      </c>
      <c r="D36" s="448" t="s">
        <v>880</v>
      </c>
      <c r="E36" s="448" t="s">
        <v>881</v>
      </c>
      <c r="F36" s="448" t="s">
        <v>882</v>
      </c>
      <c r="G36" s="439" t="s">
        <v>883</v>
      </c>
      <c r="H36" s="524">
        <v>22</v>
      </c>
      <c r="I36" s="524">
        <v>22</v>
      </c>
      <c r="J36" s="529">
        <v>1</v>
      </c>
      <c r="K36" s="532">
        <v>14</v>
      </c>
      <c r="L36" s="529">
        <f t="shared" si="1"/>
        <v>0.63636363636363635</v>
      </c>
      <c r="M36" s="527"/>
    </row>
    <row r="37" spans="1:13" ht="114.75" x14ac:dyDescent="0.45">
      <c r="A37" s="438"/>
      <c r="B37" s="466"/>
      <c r="C37" s="466" t="s">
        <v>884</v>
      </c>
      <c r="D37" s="448" t="s">
        <v>885</v>
      </c>
      <c r="E37" s="448" t="s">
        <v>886</v>
      </c>
      <c r="F37" s="448" t="s">
        <v>887</v>
      </c>
      <c r="G37" s="439" t="s">
        <v>888</v>
      </c>
      <c r="H37" s="524">
        <v>1</v>
      </c>
      <c r="I37" s="524">
        <v>1</v>
      </c>
      <c r="J37" s="529">
        <v>1</v>
      </c>
      <c r="K37" s="532">
        <v>0</v>
      </c>
      <c r="L37" s="529">
        <f t="shared" si="1"/>
        <v>0</v>
      </c>
      <c r="M37" s="527"/>
    </row>
    <row r="38" spans="1:13" ht="63.75" x14ac:dyDescent="0.45">
      <c r="A38" s="438"/>
      <c r="B38" s="466"/>
      <c r="C38" s="466" t="s">
        <v>889</v>
      </c>
      <c r="D38" s="448" t="s">
        <v>890</v>
      </c>
      <c r="E38" s="448" t="s">
        <v>891</v>
      </c>
      <c r="F38" s="448" t="s">
        <v>892</v>
      </c>
      <c r="G38" s="439" t="s">
        <v>893</v>
      </c>
      <c r="H38" s="524">
        <v>2</v>
      </c>
      <c r="I38" s="524">
        <v>1</v>
      </c>
      <c r="J38" s="529">
        <v>1</v>
      </c>
      <c r="K38" s="532">
        <v>0</v>
      </c>
      <c r="L38" s="529">
        <f t="shared" si="1"/>
        <v>0</v>
      </c>
      <c r="M38" s="527"/>
    </row>
    <row r="39" spans="1:13" ht="114.75" x14ac:dyDescent="0.45">
      <c r="A39" s="438"/>
      <c r="B39" s="466"/>
      <c r="C39" s="466" t="s">
        <v>894</v>
      </c>
      <c r="D39" s="448" t="s">
        <v>895</v>
      </c>
      <c r="E39" s="448" t="s">
        <v>896</v>
      </c>
      <c r="F39" s="448" t="s">
        <v>897</v>
      </c>
      <c r="G39" s="439" t="s">
        <v>898</v>
      </c>
      <c r="H39" s="524">
        <v>7</v>
      </c>
      <c r="I39" s="524">
        <v>7</v>
      </c>
      <c r="J39" s="529">
        <v>1</v>
      </c>
      <c r="K39" s="532">
        <v>4</v>
      </c>
      <c r="L39" s="529">
        <f t="shared" si="1"/>
        <v>0.5714285714285714</v>
      </c>
      <c r="M39" s="527"/>
    </row>
    <row r="40" spans="1:13" ht="102" x14ac:dyDescent="0.45">
      <c r="A40" s="438"/>
      <c r="B40" s="466"/>
      <c r="C40" s="466" t="s">
        <v>899</v>
      </c>
      <c r="D40" s="448" t="s">
        <v>900</v>
      </c>
      <c r="E40" s="448" t="s">
        <v>901</v>
      </c>
      <c r="F40" s="448" t="s">
        <v>902</v>
      </c>
      <c r="G40" s="439" t="s">
        <v>868</v>
      </c>
      <c r="H40" s="524">
        <v>9</v>
      </c>
      <c r="I40" s="524">
        <v>9</v>
      </c>
      <c r="J40" s="529">
        <v>1</v>
      </c>
      <c r="K40" s="532">
        <v>0</v>
      </c>
      <c r="L40" s="529">
        <f t="shared" si="1"/>
        <v>0</v>
      </c>
      <c r="M40" s="527"/>
    </row>
    <row r="41" spans="1:13" x14ac:dyDescent="0.45">
      <c r="A41" s="438">
        <v>3</v>
      </c>
      <c r="B41" s="472" t="s">
        <v>903</v>
      </c>
      <c r="C41" s="473"/>
      <c r="D41" s="448"/>
      <c r="E41" s="448"/>
      <c r="F41" s="448"/>
      <c r="G41" s="439"/>
      <c r="H41" s="546"/>
      <c r="I41" s="546"/>
      <c r="J41" s="527"/>
      <c r="K41" s="528"/>
      <c r="L41" s="525"/>
      <c r="M41" s="525"/>
    </row>
    <row r="42" spans="1:13" ht="76.5" x14ac:dyDescent="0.45">
      <c r="A42" s="438"/>
      <c r="B42" s="466"/>
      <c r="C42" s="466" t="s">
        <v>904</v>
      </c>
      <c r="D42" s="448" t="s">
        <v>905</v>
      </c>
      <c r="E42" s="448" t="s">
        <v>906</v>
      </c>
      <c r="F42" s="448" t="s">
        <v>907</v>
      </c>
      <c r="G42" s="439" t="s">
        <v>908</v>
      </c>
      <c r="H42" s="524">
        <v>2</v>
      </c>
      <c r="I42" s="524">
        <v>2</v>
      </c>
      <c r="J42" s="529">
        <v>1</v>
      </c>
      <c r="K42" s="532">
        <v>0</v>
      </c>
      <c r="L42" s="529">
        <f>K42/I42</f>
        <v>0</v>
      </c>
      <c r="M42" s="525"/>
    </row>
    <row r="43" spans="1:13" ht="102" x14ac:dyDescent="0.45">
      <c r="A43" s="438"/>
      <c r="B43" s="466"/>
      <c r="C43" s="466" t="s">
        <v>909</v>
      </c>
      <c r="D43" s="448" t="s">
        <v>910</v>
      </c>
      <c r="E43" s="448" t="s">
        <v>911</v>
      </c>
      <c r="F43" s="448" t="s">
        <v>912</v>
      </c>
      <c r="G43" s="439" t="s">
        <v>868</v>
      </c>
      <c r="H43" s="524">
        <v>45</v>
      </c>
      <c r="I43" s="524">
        <v>45</v>
      </c>
      <c r="J43" s="529">
        <v>1</v>
      </c>
      <c r="K43" s="532">
        <v>0</v>
      </c>
      <c r="L43" s="529">
        <f>K43/I43</f>
        <v>0</v>
      </c>
      <c r="M43" s="525"/>
    </row>
    <row r="44" spans="1:13" ht="102" x14ac:dyDescent="0.45">
      <c r="A44" s="438"/>
      <c r="B44" s="466"/>
      <c r="C44" s="466" t="s">
        <v>913</v>
      </c>
      <c r="D44" s="448" t="s">
        <v>914</v>
      </c>
      <c r="E44" s="448" t="s">
        <v>915</v>
      </c>
      <c r="F44" s="448" t="s">
        <v>916</v>
      </c>
      <c r="G44" s="439" t="s">
        <v>868</v>
      </c>
      <c r="H44" s="524">
        <v>2</v>
      </c>
      <c r="I44" s="524">
        <v>2</v>
      </c>
      <c r="J44" s="529">
        <v>1</v>
      </c>
      <c r="K44" s="532">
        <v>0</v>
      </c>
      <c r="L44" s="529">
        <f>K44/I44</f>
        <v>0</v>
      </c>
      <c r="M44" s="525"/>
    </row>
    <row r="45" spans="1:13" ht="51" x14ac:dyDescent="0.45">
      <c r="A45" s="438"/>
      <c r="B45" s="466"/>
      <c r="C45" s="466" t="s">
        <v>917</v>
      </c>
      <c r="D45" s="448" t="s">
        <v>918</v>
      </c>
      <c r="E45" s="448" t="s">
        <v>919</v>
      </c>
      <c r="F45" s="448" t="s">
        <v>920</v>
      </c>
      <c r="G45" s="439" t="s">
        <v>921</v>
      </c>
      <c r="H45" s="524">
        <v>2</v>
      </c>
      <c r="I45" s="524">
        <v>2</v>
      </c>
      <c r="J45" s="529">
        <v>1</v>
      </c>
      <c r="K45" s="532">
        <v>0</v>
      </c>
      <c r="L45" s="529">
        <f>K45/I45</f>
        <v>0</v>
      </c>
      <c r="M45" s="525"/>
    </row>
    <row r="46" spans="1:13" x14ac:dyDescent="0.45">
      <c r="A46" s="465"/>
      <c r="B46" s="474"/>
      <c r="C46" s="475"/>
      <c r="D46" s="476"/>
      <c r="E46" s="477"/>
      <c r="F46" s="477"/>
      <c r="G46" s="477"/>
      <c r="H46" s="644"/>
      <c r="I46" s="645"/>
      <c r="J46" s="646"/>
      <c r="K46" s="644"/>
      <c r="L46" s="645"/>
      <c r="M46" s="647"/>
    </row>
    <row r="47" spans="1:13" x14ac:dyDescent="0.45">
      <c r="A47" s="480"/>
      <c r="B47" s="481"/>
      <c r="C47" s="482" t="s">
        <v>692</v>
      </c>
      <c r="D47" s="483"/>
      <c r="E47" s="484"/>
      <c r="F47" s="484"/>
      <c r="G47" s="485"/>
      <c r="H47" s="648"/>
      <c r="I47" s="649"/>
      <c r="J47" s="649"/>
      <c r="K47" s="649"/>
      <c r="L47" s="649"/>
      <c r="M47" s="650">
        <f>SUM(M7:M30)</f>
        <v>2.035036135956743</v>
      </c>
    </row>
    <row r="48" spans="1:13" x14ac:dyDescent="0.45">
      <c r="A48" s="486"/>
      <c r="B48" s="487"/>
      <c r="C48" s="488" t="s">
        <v>693</v>
      </c>
      <c r="D48" s="489"/>
      <c r="E48" s="490"/>
      <c r="F48" s="490"/>
      <c r="G48" s="491"/>
      <c r="H48" s="651"/>
      <c r="I48" s="652"/>
      <c r="J48" s="652"/>
      <c r="K48" s="652"/>
      <c r="L48" s="652"/>
      <c r="M48" s="653">
        <f>M47/4</f>
        <v>0.50875903398918576</v>
      </c>
    </row>
    <row r="49" spans="1:13" x14ac:dyDescent="0.45">
      <c r="A49" s="492"/>
      <c r="B49" s="493"/>
      <c r="C49" s="389" t="s">
        <v>575</v>
      </c>
      <c r="D49" s="494"/>
      <c r="E49" s="494"/>
      <c r="F49" s="495"/>
      <c r="G49" s="496"/>
      <c r="H49" s="496"/>
      <c r="I49" s="496"/>
      <c r="J49" s="479"/>
      <c r="K49" s="477"/>
      <c r="L49" s="478"/>
      <c r="M49" s="497"/>
    </row>
    <row r="50" spans="1:13" x14ac:dyDescent="0.45">
      <c r="A50" s="492"/>
      <c r="B50" s="498">
        <v>1</v>
      </c>
      <c r="C50" s="389" t="s">
        <v>576</v>
      </c>
      <c r="D50" s="494"/>
      <c r="E50" s="494"/>
      <c r="F50" s="495"/>
      <c r="G50" s="496"/>
      <c r="H50" s="496"/>
      <c r="I50" s="496"/>
      <c r="J50" s="479"/>
      <c r="K50" s="477"/>
      <c r="L50" s="478"/>
      <c r="M50" s="499"/>
    </row>
    <row r="51" spans="1:13" x14ac:dyDescent="0.45">
      <c r="A51" s="492"/>
      <c r="B51" s="498">
        <v>2</v>
      </c>
      <c r="C51" s="389" t="s">
        <v>579</v>
      </c>
      <c r="D51" s="494"/>
      <c r="E51" s="494"/>
      <c r="F51" s="495"/>
      <c r="G51" s="496"/>
      <c r="H51" s="496"/>
      <c r="I51" s="496"/>
      <c r="J51" s="479"/>
      <c r="K51" s="477"/>
      <c r="L51" s="478"/>
      <c r="M51" s="500"/>
    </row>
    <row r="52" spans="1:13" x14ac:dyDescent="0.45">
      <c r="A52" s="492"/>
      <c r="B52" s="390">
        <v>3</v>
      </c>
      <c r="C52" s="389" t="s">
        <v>577</v>
      </c>
      <c r="D52" s="389"/>
      <c r="E52" s="494"/>
      <c r="F52" s="495"/>
      <c r="G52" s="495"/>
      <c r="H52" s="495"/>
      <c r="I52" s="501"/>
      <c r="J52" s="479"/>
      <c r="K52" s="477"/>
      <c r="L52" s="478"/>
      <c r="M52" s="502"/>
    </row>
    <row r="53" spans="1:13" x14ac:dyDescent="0.45">
      <c r="C53" s="505"/>
      <c r="D53" s="506"/>
      <c r="E53" s="506"/>
      <c r="F53" s="506"/>
      <c r="G53" s="506"/>
      <c r="H53" s="506"/>
      <c r="I53" s="507"/>
      <c r="J53" s="508"/>
      <c r="K53" s="506"/>
      <c r="L53" s="507"/>
    </row>
    <row r="54" spans="1:13" x14ac:dyDescent="0.45">
      <c r="C54" s="505"/>
      <c r="D54" s="506"/>
      <c r="E54" s="506"/>
      <c r="F54" s="506"/>
      <c r="G54" s="506"/>
      <c r="H54" s="506"/>
      <c r="I54" s="507"/>
      <c r="J54" s="508"/>
      <c r="K54" s="506"/>
      <c r="L54" s="507"/>
    </row>
    <row r="55" spans="1:13" x14ac:dyDescent="0.45">
      <c r="C55" s="505"/>
      <c r="D55" s="506"/>
      <c r="E55" s="506"/>
      <c r="F55" s="506"/>
      <c r="G55" s="506"/>
      <c r="H55" s="506"/>
      <c r="I55" s="507"/>
      <c r="J55" s="508"/>
      <c r="K55" s="506"/>
      <c r="L55" s="507"/>
    </row>
    <row r="56" spans="1:13" x14ac:dyDescent="0.45">
      <c r="C56" s="505"/>
      <c r="D56" s="506"/>
      <c r="E56" s="506"/>
      <c r="F56" s="506"/>
      <c r="G56" s="506"/>
      <c r="H56" s="506"/>
      <c r="I56" s="507"/>
      <c r="J56" s="508"/>
      <c r="K56" s="506"/>
      <c r="L56" s="507"/>
    </row>
    <row r="57" spans="1:13" x14ac:dyDescent="0.45">
      <c r="C57" s="505"/>
      <c r="D57" s="506"/>
      <c r="E57" s="506"/>
      <c r="F57" s="506"/>
      <c r="G57" s="506"/>
      <c r="H57" s="506"/>
      <c r="I57" s="507"/>
      <c r="J57" s="508"/>
      <c r="K57" s="506"/>
      <c r="L57" s="507"/>
    </row>
    <row r="58" spans="1:13" x14ac:dyDescent="0.45">
      <c r="C58" s="505"/>
      <c r="D58" s="506"/>
      <c r="E58" s="506"/>
      <c r="F58" s="506"/>
      <c r="G58" s="506"/>
      <c r="H58" s="506"/>
      <c r="I58" s="507"/>
      <c r="J58" s="508"/>
      <c r="K58" s="506"/>
      <c r="L58" s="507"/>
    </row>
    <row r="59" spans="1:13" x14ac:dyDescent="0.45">
      <c r="C59" s="505"/>
      <c r="D59" s="506"/>
      <c r="E59" s="506"/>
      <c r="F59" s="506"/>
      <c r="G59" s="506"/>
      <c r="H59" s="506"/>
      <c r="I59" s="507"/>
      <c r="J59" s="508"/>
      <c r="K59" s="506"/>
      <c r="L59" s="507"/>
    </row>
    <row r="60" spans="1:13" x14ac:dyDescent="0.45">
      <c r="C60" s="505"/>
      <c r="D60" s="506"/>
      <c r="E60" s="506"/>
      <c r="F60" s="506"/>
      <c r="G60" s="506"/>
      <c r="H60" s="506"/>
      <c r="I60" s="507"/>
      <c r="J60" s="508"/>
      <c r="K60" s="506"/>
      <c r="L60" s="507"/>
    </row>
    <row r="61" spans="1:13" x14ac:dyDescent="0.45">
      <c r="C61" s="505"/>
      <c r="D61" s="506"/>
      <c r="E61" s="506"/>
      <c r="F61" s="506"/>
      <c r="G61" s="506"/>
      <c r="H61" s="506"/>
      <c r="I61" s="507"/>
      <c r="J61" s="508"/>
      <c r="K61" s="506"/>
      <c r="L61" s="507"/>
    </row>
    <row r="62" spans="1:13" x14ac:dyDescent="0.45">
      <c r="C62" s="505"/>
      <c r="D62" s="506"/>
      <c r="E62" s="506"/>
      <c r="F62" s="506"/>
      <c r="G62" s="506"/>
      <c r="H62" s="506"/>
      <c r="I62" s="507"/>
      <c r="J62" s="508"/>
      <c r="K62" s="506"/>
      <c r="L62" s="507"/>
    </row>
    <row r="63" spans="1:13" x14ac:dyDescent="0.45">
      <c r="C63" s="505"/>
      <c r="D63" s="506"/>
      <c r="E63" s="506"/>
      <c r="F63" s="506"/>
      <c r="G63" s="506"/>
      <c r="H63" s="506"/>
      <c r="I63" s="507"/>
      <c r="J63" s="508"/>
      <c r="K63" s="506"/>
      <c r="L63" s="507"/>
    </row>
    <row r="64" spans="1:13" x14ac:dyDescent="0.45">
      <c r="C64" s="505"/>
      <c r="D64" s="506"/>
      <c r="E64" s="506"/>
      <c r="F64" s="506"/>
      <c r="G64" s="506"/>
      <c r="H64" s="506"/>
      <c r="I64" s="507"/>
      <c r="J64" s="508"/>
      <c r="K64" s="506"/>
      <c r="L64" s="507"/>
    </row>
    <row r="65" spans="3:12" x14ac:dyDescent="0.45">
      <c r="C65" s="505"/>
      <c r="D65" s="506"/>
      <c r="E65" s="506"/>
      <c r="F65" s="506"/>
      <c r="G65" s="506"/>
      <c r="H65" s="506"/>
      <c r="I65" s="507"/>
      <c r="J65" s="508"/>
      <c r="K65" s="506"/>
      <c r="L65" s="507"/>
    </row>
    <row r="66" spans="3:12" x14ac:dyDescent="0.45">
      <c r="C66" s="505"/>
      <c r="D66" s="506"/>
      <c r="E66" s="506"/>
      <c r="F66" s="506"/>
      <c r="G66" s="506"/>
      <c r="H66" s="506"/>
      <c r="I66" s="507"/>
      <c r="J66" s="508"/>
      <c r="K66" s="506"/>
      <c r="L66" s="507"/>
    </row>
    <row r="67" spans="3:12" x14ac:dyDescent="0.45">
      <c r="C67" s="505"/>
      <c r="D67" s="506"/>
      <c r="E67" s="506"/>
      <c r="F67" s="506"/>
      <c r="G67" s="506"/>
      <c r="H67" s="506"/>
      <c r="I67" s="507"/>
      <c r="J67" s="508"/>
      <c r="K67" s="506"/>
      <c r="L67" s="507"/>
    </row>
    <row r="68" spans="3:12" x14ac:dyDescent="0.45">
      <c r="C68" s="505"/>
      <c r="D68" s="506"/>
      <c r="E68" s="506"/>
      <c r="F68" s="506"/>
      <c r="G68" s="506"/>
      <c r="H68" s="506"/>
      <c r="I68" s="507"/>
      <c r="J68" s="508"/>
      <c r="K68" s="506"/>
      <c r="L68" s="507"/>
    </row>
    <row r="69" spans="3:12" x14ac:dyDescent="0.45">
      <c r="C69" s="505"/>
      <c r="D69" s="506"/>
      <c r="E69" s="506"/>
      <c r="F69" s="506"/>
      <c r="G69" s="506"/>
      <c r="H69" s="506"/>
      <c r="I69" s="507"/>
      <c r="J69" s="508"/>
      <c r="K69" s="506"/>
      <c r="L69" s="507"/>
    </row>
    <row r="70" spans="3:12" x14ac:dyDescent="0.45">
      <c r="C70" s="505"/>
      <c r="D70" s="506"/>
      <c r="E70" s="506"/>
      <c r="F70" s="506"/>
      <c r="G70" s="506"/>
      <c r="H70" s="506"/>
      <c r="I70" s="507"/>
      <c r="J70" s="508"/>
      <c r="K70" s="506"/>
      <c r="L70" s="507"/>
    </row>
    <row r="71" spans="3:12" x14ac:dyDescent="0.45">
      <c r="C71" s="505"/>
      <c r="D71" s="506"/>
      <c r="E71" s="506"/>
      <c r="F71" s="506"/>
      <c r="G71" s="506"/>
      <c r="H71" s="506"/>
      <c r="I71" s="507"/>
      <c r="J71" s="508"/>
      <c r="K71" s="506"/>
      <c r="L71" s="507"/>
    </row>
    <row r="72" spans="3:12" x14ac:dyDescent="0.45">
      <c r="C72" s="505"/>
      <c r="D72" s="506"/>
      <c r="E72" s="506"/>
      <c r="F72" s="506"/>
      <c r="G72" s="506"/>
      <c r="H72" s="506"/>
      <c r="I72" s="507"/>
      <c r="J72" s="508"/>
      <c r="K72" s="506"/>
      <c r="L72" s="507"/>
    </row>
    <row r="73" spans="3:12" x14ac:dyDescent="0.45">
      <c r="C73" s="505"/>
      <c r="D73" s="506"/>
      <c r="E73" s="506"/>
      <c r="F73" s="506"/>
      <c r="G73" s="506"/>
      <c r="H73" s="506"/>
      <c r="I73" s="507"/>
      <c r="J73" s="508"/>
      <c r="K73" s="506"/>
      <c r="L73" s="507"/>
    </row>
    <row r="74" spans="3:12" x14ac:dyDescent="0.45">
      <c r="C74" s="505"/>
      <c r="D74" s="506"/>
      <c r="E74" s="506"/>
      <c r="F74" s="506"/>
      <c r="G74" s="506"/>
      <c r="H74" s="506"/>
      <c r="I74" s="507"/>
      <c r="J74" s="508"/>
      <c r="K74" s="506"/>
      <c r="L74" s="507"/>
    </row>
    <row r="75" spans="3:12" x14ac:dyDescent="0.45">
      <c r="C75" s="505"/>
      <c r="D75" s="506"/>
      <c r="E75" s="506"/>
      <c r="F75" s="506"/>
      <c r="G75" s="506"/>
      <c r="H75" s="506"/>
      <c r="I75" s="507"/>
      <c r="J75" s="508"/>
      <c r="K75" s="506"/>
      <c r="L75" s="507"/>
    </row>
    <row r="76" spans="3:12" x14ac:dyDescent="0.45">
      <c r="C76" s="505"/>
      <c r="D76" s="506"/>
      <c r="E76" s="506"/>
      <c r="F76" s="506"/>
      <c r="G76" s="506"/>
      <c r="H76" s="506"/>
      <c r="I76" s="507"/>
      <c r="J76" s="508"/>
      <c r="K76" s="506"/>
      <c r="L76" s="507"/>
    </row>
    <row r="77" spans="3:12" x14ac:dyDescent="0.45">
      <c r="C77" s="505"/>
      <c r="D77" s="506"/>
      <c r="E77" s="506"/>
      <c r="F77" s="506"/>
      <c r="G77" s="506"/>
      <c r="H77" s="506"/>
      <c r="I77" s="507"/>
      <c r="J77" s="508"/>
      <c r="K77" s="506"/>
      <c r="L77" s="507"/>
    </row>
    <row r="78" spans="3:12" x14ac:dyDescent="0.45">
      <c r="C78" s="505"/>
      <c r="D78" s="506"/>
      <c r="E78" s="506"/>
      <c r="F78" s="506"/>
      <c r="G78" s="506"/>
      <c r="H78" s="506"/>
      <c r="I78" s="507"/>
      <c r="J78" s="508"/>
      <c r="K78" s="506"/>
      <c r="L78" s="507"/>
    </row>
    <row r="79" spans="3:12" x14ac:dyDescent="0.45">
      <c r="C79" s="505"/>
      <c r="D79" s="506"/>
      <c r="E79" s="506"/>
      <c r="F79" s="506"/>
      <c r="G79" s="506"/>
      <c r="H79" s="506"/>
      <c r="I79" s="507"/>
      <c r="J79" s="508"/>
      <c r="K79" s="506"/>
      <c r="L79" s="507"/>
    </row>
    <row r="80" spans="3:12" x14ac:dyDescent="0.45">
      <c r="C80" s="505"/>
      <c r="D80" s="506"/>
      <c r="E80" s="506"/>
      <c r="F80" s="506"/>
      <c r="G80" s="506"/>
      <c r="H80" s="506"/>
      <c r="I80" s="507"/>
      <c r="J80" s="508"/>
      <c r="K80" s="506"/>
      <c r="L80" s="507"/>
    </row>
    <row r="81" spans="3:12" x14ac:dyDescent="0.45">
      <c r="C81" s="505"/>
      <c r="D81" s="506"/>
      <c r="E81" s="506"/>
      <c r="F81" s="506"/>
      <c r="G81" s="506"/>
      <c r="H81" s="506"/>
      <c r="I81" s="507"/>
      <c r="J81" s="508"/>
      <c r="K81" s="506"/>
      <c r="L81" s="507"/>
    </row>
    <row r="82" spans="3:12" x14ac:dyDescent="0.45">
      <c r="C82" s="505"/>
      <c r="D82" s="506"/>
      <c r="E82" s="506"/>
      <c r="F82" s="506"/>
      <c r="G82" s="506"/>
      <c r="H82" s="506"/>
      <c r="I82" s="507"/>
      <c r="J82" s="508"/>
      <c r="K82" s="506"/>
      <c r="L82" s="507"/>
    </row>
    <row r="83" spans="3:12" x14ac:dyDescent="0.45">
      <c r="C83" s="505"/>
      <c r="D83" s="506"/>
      <c r="E83" s="506"/>
      <c r="F83" s="506"/>
      <c r="G83" s="506"/>
      <c r="H83" s="506"/>
      <c r="I83" s="507"/>
      <c r="J83" s="508"/>
      <c r="K83" s="506"/>
      <c r="L83" s="507"/>
    </row>
    <row r="84" spans="3:12" x14ac:dyDescent="0.45">
      <c r="C84" s="505"/>
      <c r="D84" s="506"/>
      <c r="E84" s="506"/>
      <c r="F84" s="506"/>
      <c r="G84" s="506"/>
      <c r="H84" s="506"/>
      <c r="I84" s="507"/>
      <c r="J84" s="508"/>
      <c r="K84" s="506"/>
      <c r="L84" s="507"/>
    </row>
    <row r="85" spans="3:12" x14ac:dyDescent="0.45">
      <c r="C85" s="505"/>
      <c r="D85" s="506"/>
      <c r="E85" s="506"/>
      <c r="F85" s="506"/>
      <c r="G85" s="506"/>
      <c r="H85" s="506"/>
      <c r="I85" s="507"/>
      <c r="J85" s="508"/>
      <c r="K85" s="506"/>
      <c r="L85" s="507"/>
    </row>
    <row r="86" spans="3:12" x14ac:dyDescent="0.45">
      <c r="C86" s="505"/>
      <c r="D86" s="506"/>
      <c r="E86" s="506"/>
      <c r="F86" s="506"/>
      <c r="G86" s="506"/>
      <c r="H86" s="506"/>
      <c r="I86" s="507"/>
      <c r="J86" s="508"/>
      <c r="K86" s="506"/>
      <c r="L86" s="507"/>
    </row>
    <row r="87" spans="3:12" x14ac:dyDescent="0.45">
      <c r="C87" s="505"/>
      <c r="D87" s="506"/>
      <c r="E87" s="506"/>
      <c r="F87" s="506"/>
      <c r="G87" s="506"/>
      <c r="H87" s="506"/>
      <c r="I87" s="507"/>
      <c r="J87" s="508"/>
      <c r="K87" s="506"/>
      <c r="L87" s="507"/>
    </row>
    <row r="88" spans="3:12" x14ac:dyDescent="0.45">
      <c r="C88" s="505"/>
      <c r="D88" s="506"/>
      <c r="E88" s="506"/>
      <c r="F88" s="506"/>
      <c r="G88" s="506"/>
      <c r="H88" s="506"/>
      <c r="I88" s="507"/>
      <c r="J88" s="508"/>
      <c r="K88" s="506"/>
      <c r="L88" s="507"/>
    </row>
    <row r="89" spans="3:12" x14ac:dyDescent="0.45">
      <c r="C89" s="505"/>
      <c r="D89" s="506"/>
      <c r="E89" s="506"/>
      <c r="F89" s="506"/>
      <c r="G89" s="506"/>
      <c r="H89" s="506"/>
      <c r="I89" s="507"/>
      <c r="J89" s="508"/>
      <c r="K89" s="506"/>
      <c r="L89" s="507"/>
    </row>
    <row r="90" spans="3:12" x14ac:dyDescent="0.45">
      <c r="C90" s="505"/>
      <c r="D90" s="506"/>
      <c r="E90" s="506"/>
      <c r="F90" s="506"/>
      <c r="G90" s="506"/>
      <c r="H90" s="506"/>
      <c r="I90" s="507"/>
      <c r="J90" s="508"/>
      <c r="K90" s="506"/>
      <c r="L90" s="507"/>
    </row>
    <row r="91" spans="3:12" x14ac:dyDescent="0.45">
      <c r="C91" s="505"/>
      <c r="D91" s="506"/>
      <c r="E91" s="506"/>
      <c r="F91" s="506"/>
      <c r="G91" s="506"/>
      <c r="H91" s="506"/>
      <c r="I91" s="507"/>
      <c r="J91" s="508"/>
      <c r="K91" s="506"/>
      <c r="L91" s="507"/>
    </row>
    <row r="92" spans="3:12" x14ac:dyDescent="0.45">
      <c r="C92" s="505"/>
      <c r="D92" s="506"/>
      <c r="E92" s="506"/>
      <c r="F92" s="506"/>
      <c r="G92" s="506"/>
      <c r="H92" s="506"/>
      <c r="I92" s="507"/>
      <c r="J92" s="508"/>
      <c r="K92" s="506"/>
      <c r="L92" s="507"/>
    </row>
    <row r="93" spans="3:12" x14ac:dyDescent="0.45">
      <c r="C93" s="505"/>
      <c r="D93" s="506"/>
      <c r="E93" s="506"/>
      <c r="F93" s="506"/>
      <c r="G93" s="506"/>
      <c r="H93" s="506"/>
      <c r="I93" s="507"/>
      <c r="J93" s="508"/>
      <c r="K93" s="506"/>
      <c r="L93" s="507"/>
    </row>
    <row r="94" spans="3:12" x14ac:dyDescent="0.45">
      <c r="C94" s="505"/>
      <c r="D94" s="506"/>
      <c r="E94" s="506"/>
      <c r="F94" s="506"/>
      <c r="G94" s="506"/>
      <c r="H94" s="506"/>
      <c r="I94" s="507"/>
      <c r="J94" s="508"/>
      <c r="K94" s="506"/>
      <c r="L94" s="507"/>
    </row>
    <row r="95" spans="3:12" x14ac:dyDescent="0.45">
      <c r="C95" s="505"/>
      <c r="D95" s="506"/>
      <c r="E95" s="506"/>
      <c r="F95" s="506"/>
      <c r="G95" s="506"/>
      <c r="H95" s="506"/>
      <c r="I95" s="507"/>
      <c r="J95" s="508"/>
      <c r="K95" s="506"/>
      <c r="L95" s="507"/>
    </row>
    <row r="96" spans="3:12" x14ac:dyDescent="0.45">
      <c r="C96" s="505"/>
      <c r="D96" s="506"/>
      <c r="E96" s="506"/>
      <c r="F96" s="506"/>
      <c r="G96" s="506"/>
      <c r="H96" s="506"/>
      <c r="I96" s="507"/>
      <c r="J96" s="508"/>
      <c r="K96" s="506"/>
      <c r="L96" s="507"/>
    </row>
    <row r="97" spans="3:12" x14ac:dyDescent="0.45">
      <c r="C97" s="505"/>
      <c r="D97" s="506"/>
      <c r="E97" s="506"/>
      <c r="F97" s="506"/>
      <c r="G97" s="506"/>
      <c r="H97" s="506"/>
      <c r="I97" s="507"/>
      <c r="J97" s="508"/>
      <c r="K97" s="506"/>
      <c r="L97" s="507"/>
    </row>
    <row r="98" spans="3:12" x14ac:dyDescent="0.45">
      <c r="C98" s="505"/>
      <c r="D98" s="506"/>
      <c r="E98" s="506"/>
      <c r="F98" s="506"/>
      <c r="G98" s="506"/>
      <c r="H98" s="506"/>
      <c r="I98" s="507"/>
      <c r="J98" s="508"/>
      <c r="K98" s="506"/>
      <c r="L98" s="507"/>
    </row>
    <row r="99" spans="3:12" x14ac:dyDescent="0.45">
      <c r="C99" s="505"/>
      <c r="D99" s="506"/>
      <c r="E99" s="506"/>
      <c r="F99" s="506"/>
      <c r="G99" s="506"/>
      <c r="H99" s="506"/>
      <c r="I99" s="507"/>
      <c r="J99" s="508"/>
      <c r="K99" s="506"/>
      <c r="L99" s="507"/>
    </row>
    <row r="100" spans="3:12" x14ac:dyDescent="0.45">
      <c r="C100" s="505"/>
      <c r="D100" s="506"/>
      <c r="E100" s="506"/>
      <c r="F100" s="506"/>
      <c r="G100" s="506"/>
      <c r="H100" s="506"/>
      <c r="I100" s="507"/>
      <c r="J100" s="508"/>
      <c r="K100" s="506"/>
      <c r="L100" s="507"/>
    </row>
    <row r="101" spans="3:12" x14ac:dyDescent="0.45">
      <c r="C101" s="505"/>
      <c r="D101" s="506"/>
      <c r="E101" s="506"/>
      <c r="F101" s="506"/>
      <c r="G101" s="506"/>
      <c r="H101" s="506"/>
      <c r="I101" s="507"/>
      <c r="J101" s="508"/>
      <c r="K101" s="506"/>
      <c r="L101" s="507"/>
    </row>
    <row r="102" spans="3:12" x14ac:dyDescent="0.45">
      <c r="C102" s="505"/>
      <c r="D102" s="506"/>
      <c r="E102" s="506"/>
      <c r="F102" s="506"/>
      <c r="G102" s="506"/>
      <c r="H102" s="506"/>
      <c r="I102" s="507"/>
      <c r="J102" s="508"/>
      <c r="K102" s="506"/>
      <c r="L102" s="507"/>
    </row>
    <row r="103" spans="3:12" x14ac:dyDescent="0.45">
      <c r="C103" s="505"/>
      <c r="D103" s="506"/>
      <c r="E103" s="506"/>
      <c r="F103" s="506"/>
      <c r="G103" s="506"/>
      <c r="H103" s="506"/>
      <c r="I103" s="507"/>
      <c r="J103" s="508"/>
      <c r="K103" s="506"/>
      <c r="L103" s="507"/>
    </row>
    <row r="104" spans="3:12" x14ac:dyDescent="0.45">
      <c r="C104" s="505"/>
      <c r="D104" s="506"/>
      <c r="E104" s="506"/>
      <c r="F104" s="506"/>
      <c r="G104" s="506"/>
      <c r="H104" s="506"/>
      <c r="I104" s="507"/>
      <c r="J104" s="508"/>
      <c r="K104" s="506"/>
      <c r="L104" s="507"/>
    </row>
    <row r="105" spans="3:12" x14ac:dyDescent="0.45">
      <c r="C105" s="505"/>
      <c r="D105" s="506"/>
      <c r="E105" s="506"/>
      <c r="F105" s="506"/>
      <c r="G105" s="506"/>
      <c r="H105" s="506"/>
      <c r="I105" s="507"/>
      <c r="J105" s="508"/>
      <c r="K105" s="506"/>
      <c r="L105" s="507"/>
    </row>
    <row r="106" spans="3:12" x14ac:dyDescent="0.45">
      <c r="C106" s="505"/>
      <c r="D106" s="506"/>
      <c r="E106" s="506"/>
      <c r="F106" s="506"/>
      <c r="G106" s="506"/>
      <c r="H106" s="506"/>
      <c r="I106" s="507"/>
      <c r="J106" s="508"/>
      <c r="K106" s="506"/>
      <c r="L106" s="507"/>
    </row>
    <row r="107" spans="3:12" x14ac:dyDescent="0.45">
      <c r="C107" s="505"/>
      <c r="D107" s="506"/>
      <c r="E107" s="506"/>
      <c r="F107" s="506"/>
      <c r="G107" s="506"/>
      <c r="H107" s="506"/>
      <c r="I107" s="507"/>
      <c r="J107" s="508"/>
      <c r="K107" s="506"/>
      <c r="L107" s="507"/>
    </row>
    <row r="108" spans="3:12" x14ac:dyDescent="0.45">
      <c r="C108" s="505"/>
      <c r="D108" s="506"/>
      <c r="E108" s="506"/>
      <c r="F108" s="506"/>
      <c r="G108" s="506"/>
      <c r="H108" s="506"/>
      <c r="I108" s="507"/>
      <c r="J108" s="508"/>
      <c r="K108" s="506"/>
      <c r="L108" s="507"/>
    </row>
    <row r="109" spans="3:12" x14ac:dyDescent="0.45">
      <c r="C109" s="505"/>
      <c r="D109" s="506"/>
      <c r="E109" s="506"/>
      <c r="F109" s="506"/>
      <c r="G109" s="506"/>
      <c r="H109" s="506"/>
      <c r="I109" s="507"/>
      <c r="J109" s="508"/>
      <c r="K109" s="506"/>
      <c r="L109" s="507"/>
    </row>
    <row r="110" spans="3:12" x14ac:dyDescent="0.45">
      <c r="C110" s="505"/>
      <c r="D110" s="506"/>
      <c r="E110" s="506"/>
      <c r="F110" s="506"/>
      <c r="G110" s="506"/>
      <c r="H110" s="506"/>
      <c r="I110" s="507"/>
      <c r="J110" s="508"/>
      <c r="K110" s="506"/>
      <c r="L110" s="507"/>
    </row>
    <row r="111" spans="3:12" x14ac:dyDescent="0.45">
      <c r="C111" s="505"/>
      <c r="D111" s="506"/>
      <c r="E111" s="506"/>
      <c r="F111" s="506"/>
      <c r="G111" s="506"/>
      <c r="H111" s="506"/>
      <c r="I111" s="507"/>
      <c r="J111" s="508"/>
      <c r="K111" s="506"/>
      <c r="L111" s="507"/>
    </row>
    <row r="112" spans="3:12" x14ac:dyDescent="0.45">
      <c r="C112" s="505"/>
      <c r="D112" s="506"/>
      <c r="E112" s="506"/>
      <c r="F112" s="506"/>
      <c r="G112" s="506"/>
      <c r="H112" s="506"/>
      <c r="I112" s="507"/>
      <c r="J112" s="508"/>
      <c r="K112" s="506"/>
      <c r="L112" s="507"/>
    </row>
    <row r="113" spans="3:12" x14ac:dyDescent="0.45">
      <c r="C113" s="505"/>
      <c r="D113" s="506"/>
      <c r="E113" s="506"/>
      <c r="F113" s="506"/>
      <c r="G113" s="506"/>
      <c r="H113" s="506"/>
      <c r="I113" s="507"/>
      <c r="J113" s="508"/>
      <c r="K113" s="506"/>
      <c r="L113" s="507"/>
    </row>
    <row r="114" spans="3:12" x14ac:dyDescent="0.45">
      <c r="C114" s="505"/>
      <c r="D114" s="506"/>
      <c r="E114" s="506"/>
      <c r="F114" s="506"/>
      <c r="G114" s="506"/>
      <c r="H114" s="506"/>
      <c r="I114" s="507"/>
      <c r="J114" s="508"/>
      <c r="K114" s="506"/>
      <c r="L114" s="507"/>
    </row>
    <row r="115" spans="3:12" x14ac:dyDescent="0.45">
      <c r="C115" s="505"/>
      <c r="D115" s="506"/>
      <c r="E115" s="506"/>
      <c r="F115" s="506"/>
      <c r="G115" s="506"/>
      <c r="H115" s="506"/>
      <c r="I115" s="507"/>
      <c r="J115" s="508"/>
      <c r="K115" s="506"/>
      <c r="L115" s="507"/>
    </row>
    <row r="116" spans="3:12" x14ac:dyDescent="0.45">
      <c r="C116" s="505"/>
      <c r="D116" s="506"/>
      <c r="E116" s="506"/>
      <c r="F116" s="506"/>
      <c r="G116" s="506"/>
      <c r="H116" s="506"/>
      <c r="I116" s="507"/>
      <c r="J116" s="508"/>
      <c r="K116" s="506"/>
      <c r="L116" s="507"/>
    </row>
    <row r="117" spans="3:12" x14ac:dyDescent="0.45">
      <c r="C117" s="505"/>
      <c r="D117" s="506"/>
      <c r="E117" s="506"/>
      <c r="F117" s="506"/>
      <c r="G117" s="506"/>
      <c r="H117" s="506"/>
      <c r="I117" s="507"/>
      <c r="J117" s="508"/>
      <c r="K117" s="506"/>
      <c r="L117" s="507"/>
    </row>
    <row r="118" spans="3:12" x14ac:dyDescent="0.45">
      <c r="C118" s="505"/>
      <c r="D118" s="506"/>
      <c r="E118" s="506"/>
      <c r="F118" s="506"/>
      <c r="G118" s="506"/>
      <c r="H118" s="506"/>
      <c r="I118" s="507"/>
      <c r="J118" s="508"/>
      <c r="K118" s="506"/>
      <c r="L118" s="507"/>
    </row>
    <row r="119" spans="3:12" x14ac:dyDescent="0.45">
      <c r="C119" s="505"/>
      <c r="D119" s="506"/>
      <c r="E119" s="506"/>
      <c r="F119" s="506"/>
      <c r="G119" s="506"/>
      <c r="H119" s="506"/>
      <c r="I119" s="507"/>
      <c r="J119" s="508"/>
      <c r="K119" s="506"/>
      <c r="L119" s="507"/>
    </row>
    <row r="120" spans="3:12" x14ac:dyDescent="0.45">
      <c r="C120" s="505"/>
      <c r="D120" s="506"/>
      <c r="E120" s="506"/>
      <c r="F120" s="506"/>
      <c r="G120" s="506"/>
      <c r="H120" s="506"/>
      <c r="I120" s="507"/>
      <c r="J120" s="508"/>
      <c r="K120" s="506"/>
      <c r="L120" s="507"/>
    </row>
    <row r="121" spans="3:12" x14ac:dyDescent="0.45">
      <c r="C121" s="505"/>
      <c r="D121" s="506"/>
      <c r="E121" s="506"/>
      <c r="F121" s="506"/>
      <c r="G121" s="506"/>
      <c r="H121" s="506"/>
      <c r="I121" s="507"/>
      <c r="J121" s="508"/>
      <c r="K121" s="506"/>
      <c r="L121" s="507"/>
    </row>
    <row r="122" spans="3:12" x14ac:dyDescent="0.45">
      <c r="C122" s="505"/>
      <c r="D122" s="506"/>
      <c r="E122" s="506"/>
      <c r="F122" s="506"/>
      <c r="G122" s="506"/>
      <c r="H122" s="506"/>
      <c r="I122" s="507"/>
      <c r="J122" s="508"/>
      <c r="K122" s="506"/>
      <c r="L122" s="507"/>
    </row>
    <row r="123" spans="3:12" x14ac:dyDescent="0.45">
      <c r="C123" s="505"/>
      <c r="D123" s="506"/>
      <c r="E123" s="506"/>
      <c r="F123" s="506"/>
      <c r="G123" s="506"/>
      <c r="H123" s="506"/>
      <c r="I123" s="507"/>
      <c r="J123" s="508"/>
      <c r="K123" s="506"/>
      <c r="L123" s="507"/>
    </row>
    <row r="124" spans="3:12" x14ac:dyDescent="0.45">
      <c r="C124" s="505"/>
      <c r="D124" s="506"/>
      <c r="E124" s="506"/>
      <c r="F124" s="506"/>
      <c r="G124" s="506"/>
      <c r="H124" s="506"/>
      <c r="I124" s="507"/>
      <c r="J124" s="508"/>
      <c r="K124" s="506"/>
      <c r="L124" s="507"/>
    </row>
    <row r="125" spans="3:12" x14ac:dyDescent="0.45">
      <c r="C125" s="505"/>
      <c r="D125" s="506"/>
      <c r="E125" s="506"/>
      <c r="F125" s="506"/>
      <c r="G125" s="506"/>
      <c r="H125" s="506"/>
      <c r="I125" s="507"/>
      <c r="J125" s="508"/>
      <c r="K125" s="506"/>
      <c r="L125" s="507"/>
    </row>
    <row r="126" spans="3:12" x14ac:dyDescent="0.45">
      <c r="C126" s="505"/>
      <c r="D126" s="506"/>
      <c r="E126" s="506"/>
      <c r="F126" s="506"/>
      <c r="G126" s="506"/>
      <c r="H126" s="506"/>
      <c r="I126" s="507"/>
      <c r="J126" s="508"/>
      <c r="K126" s="506"/>
      <c r="L126" s="507"/>
    </row>
    <row r="127" spans="3:12" x14ac:dyDescent="0.45">
      <c r="C127" s="505"/>
      <c r="D127" s="506"/>
      <c r="E127" s="506"/>
      <c r="F127" s="506"/>
      <c r="G127" s="506"/>
      <c r="H127" s="506"/>
      <c r="I127" s="507"/>
      <c r="J127" s="508"/>
      <c r="K127" s="506"/>
      <c r="L127" s="507"/>
    </row>
    <row r="128" spans="3:12" x14ac:dyDescent="0.45">
      <c r="C128" s="505"/>
      <c r="D128" s="506"/>
      <c r="E128" s="506"/>
      <c r="F128" s="506"/>
      <c r="G128" s="506"/>
      <c r="H128" s="506"/>
      <c r="I128" s="507"/>
      <c r="J128" s="508"/>
      <c r="K128" s="506"/>
      <c r="L128" s="507"/>
    </row>
    <row r="129" spans="3:12" x14ac:dyDescent="0.45">
      <c r="C129" s="505"/>
      <c r="D129" s="506"/>
      <c r="E129" s="506"/>
      <c r="F129" s="506"/>
      <c r="G129" s="506"/>
      <c r="H129" s="506"/>
      <c r="I129" s="507"/>
      <c r="J129" s="508"/>
      <c r="K129" s="506"/>
      <c r="L129" s="507"/>
    </row>
    <row r="130" spans="3:12" x14ac:dyDescent="0.45">
      <c r="C130" s="505"/>
      <c r="D130" s="506"/>
      <c r="E130" s="506"/>
      <c r="F130" s="506"/>
      <c r="G130" s="506"/>
      <c r="H130" s="506"/>
      <c r="I130" s="507"/>
      <c r="J130" s="508"/>
      <c r="K130" s="506"/>
      <c r="L130" s="507"/>
    </row>
    <row r="131" spans="3:12" x14ac:dyDescent="0.45">
      <c r="C131" s="505"/>
      <c r="D131" s="506"/>
      <c r="E131" s="506"/>
      <c r="F131" s="506"/>
      <c r="G131" s="506"/>
      <c r="H131" s="506"/>
      <c r="I131" s="507"/>
      <c r="J131" s="508"/>
      <c r="K131" s="506"/>
      <c r="L131" s="507"/>
    </row>
    <row r="132" spans="3:12" x14ac:dyDescent="0.45">
      <c r="C132" s="505"/>
      <c r="D132" s="506"/>
      <c r="E132" s="506"/>
      <c r="F132" s="506"/>
      <c r="G132" s="506"/>
      <c r="H132" s="506"/>
      <c r="I132" s="507"/>
      <c r="J132" s="508"/>
      <c r="K132" s="506"/>
      <c r="L132" s="507"/>
    </row>
    <row r="133" spans="3:12" x14ac:dyDescent="0.45">
      <c r="C133" s="505"/>
      <c r="D133" s="506"/>
      <c r="E133" s="506"/>
      <c r="F133" s="506"/>
      <c r="G133" s="506"/>
      <c r="H133" s="506"/>
      <c r="I133" s="507"/>
      <c r="J133" s="508"/>
      <c r="K133" s="506"/>
      <c r="L133" s="507"/>
    </row>
    <row r="134" spans="3:12" x14ac:dyDescent="0.45">
      <c r="C134" s="505"/>
      <c r="D134" s="506"/>
      <c r="E134" s="506"/>
      <c r="F134" s="506"/>
      <c r="G134" s="506"/>
      <c r="H134" s="506"/>
      <c r="I134" s="507"/>
      <c r="J134" s="508"/>
      <c r="K134" s="506"/>
      <c r="L134" s="507"/>
    </row>
    <row r="135" spans="3:12" x14ac:dyDescent="0.45">
      <c r="C135" s="505"/>
      <c r="D135" s="506"/>
      <c r="E135" s="506"/>
      <c r="F135" s="506"/>
      <c r="G135" s="506"/>
      <c r="H135" s="506"/>
      <c r="I135" s="507"/>
      <c r="J135" s="508"/>
      <c r="K135" s="506"/>
      <c r="L135" s="507"/>
    </row>
    <row r="136" spans="3:12" x14ac:dyDescent="0.45">
      <c r="C136" s="505"/>
      <c r="D136" s="506"/>
      <c r="E136" s="506"/>
      <c r="F136" s="506"/>
      <c r="G136" s="506"/>
      <c r="H136" s="506"/>
      <c r="I136" s="507"/>
      <c r="J136" s="508"/>
      <c r="K136" s="506"/>
      <c r="L136" s="507"/>
    </row>
    <row r="137" spans="3:12" x14ac:dyDescent="0.45">
      <c r="C137" s="505"/>
      <c r="D137" s="506"/>
      <c r="E137" s="506"/>
      <c r="F137" s="506"/>
      <c r="G137" s="506"/>
      <c r="H137" s="506"/>
      <c r="I137" s="507"/>
      <c r="J137" s="508"/>
      <c r="K137" s="506"/>
      <c r="L137" s="507"/>
    </row>
    <row r="138" spans="3:12" x14ac:dyDescent="0.45">
      <c r="C138" s="505"/>
      <c r="D138" s="506"/>
      <c r="E138" s="506"/>
      <c r="F138" s="506"/>
      <c r="G138" s="506"/>
      <c r="H138" s="506"/>
      <c r="I138" s="507"/>
      <c r="J138" s="508"/>
      <c r="K138" s="506"/>
      <c r="L138" s="507"/>
    </row>
    <row r="139" spans="3:12" x14ac:dyDescent="0.45">
      <c r="C139" s="505"/>
      <c r="D139" s="506"/>
      <c r="E139" s="506"/>
      <c r="F139" s="506"/>
      <c r="G139" s="506"/>
      <c r="H139" s="506"/>
      <c r="I139" s="507"/>
      <c r="J139" s="508"/>
      <c r="K139" s="506"/>
      <c r="L139" s="507"/>
    </row>
    <row r="140" spans="3:12" x14ac:dyDescent="0.45">
      <c r="C140" s="505"/>
      <c r="D140" s="506"/>
      <c r="E140" s="506"/>
      <c r="F140" s="506"/>
      <c r="G140" s="506"/>
      <c r="H140" s="506"/>
      <c r="I140" s="507"/>
      <c r="J140" s="508"/>
      <c r="K140" s="506"/>
      <c r="L140" s="507"/>
    </row>
    <row r="141" spans="3:12" x14ac:dyDescent="0.45">
      <c r="C141" s="505"/>
      <c r="D141" s="506"/>
      <c r="E141" s="506"/>
      <c r="F141" s="506"/>
      <c r="G141" s="506"/>
      <c r="H141" s="506"/>
      <c r="I141" s="507"/>
      <c r="J141" s="508"/>
      <c r="K141" s="506"/>
      <c r="L141" s="507"/>
    </row>
    <row r="142" spans="3:12" x14ac:dyDescent="0.45">
      <c r="C142" s="505"/>
      <c r="D142" s="506"/>
      <c r="E142" s="506"/>
      <c r="F142" s="506"/>
      <c r="G142" s="506"/>
      <c r="H142" s="506"/>
      <c r="I142" s="507"/>
      <c r="J142" s="508"/>
      <c r="K142" s="506"/>
      <c r="L142" s="507"/>
    </row>
    <row r="143" spans="3:12" x14ac:dyDescent="0.45">
      <c r="C143" s="505"/>
      <c r="D143" s="506"/>
      <c r="E143" s="506"/>
      <c r="F143" s="506"/>
      <c r="G143" s="506"/>
      <c r="H143" s="506"/>
      <c r="I143" s="507"/>
      <c r="J143" s="508"/>
      <c r="K143" s="506"/>
      <c r="L143" s="507"/>
    </row>
    <row r="144" spans="3:12" x14ac:dyDescent="0.45">
      <c r="C144" s="505"/>
      <c r="D144" s="506"/>
      <c r="E144" s="506"/>
      <c r="F144" s="506"/>
      <c r="G144" s="506"/>
      <c r="H144" s="506"/>
      <c r="I144" s="507"/>
      <c r="J144" s="508"/>
      <c r="K144" s="506"/>
      <c r="L144" s="507"/>
    </row>
    <row r="145" spans="3:12" x14ac:dyDescent="0.45">
      <c r="C145" s="505"/>
      <c r="D145" s="506"/>
      <c r="E145" s="506"/>
      <c r="F145" s="506"/>
      <c r="G145" s="506"/>
      <c r="H145" s="506"/>
      <c r="I145" s="507"/>
      <c r="J145" s="508"/>
      <c r="K145" s="506"/>
      <c r="L145" s="507"/>
    </row>
    <row r="146" spans="3:12" x14ac:dyDescent="0.45">
      <c r="C146" s="505"/>
      <c r="D146" s="506"/>
      <c r="E146" s="506"/>
      <c r="F146" s="506"/>
      <c r="G146" s="506"/>
      <c r="H146" s="506"/>
      <c r="I146" s="507"/>
      <c r="J146" s="508"/>
      <c r="K146" s="506"/>
      <c r="L146" s="507"/>
    </row>
    <row r="147" spans="3:12" x14ac:dyDescent="0.45">
      <c r="C147" s="505"/>
      <c r="D147" s="506"/>
      <c r="E147" s="506"/>
      <c r="F147" s="506"/>
      <c r="G147" s="506"/>
      <c r="H147" s="506"/>
      <c r="I147" s="507"/>
      <c r="J147" s="508"/>
      <c r="K147" s="506"/>
      <c r="L147" s="507"/>
    </row>
    <row r="148" spans="3:12" x14ac:dyDescent="0.45">
      <c r="C148" s="505"/>
      <c r="D148" s="506"/>
      <c r="E148" s="506"/>
      <c r="F148" s="506"/>
      <c r="G148" s="506"/>
      <c r="H148" s="506"/>
      <c r="I148" s="507"/>
      <c r="J148" s="508"/>
      <c r="K148" s="506"/>
      <c r="L148" s="507"/>
    </row>
    <row r="149" spans="3:12" x14ac:dyDescent="0.45">
      <c r="C149" s="505"/>
      <c r="D149" s="506"/>
      <c r="E149" s="506"/>
      <c r="F149" s="506"/>
      <c r="G149" s="506"/>
      <c r="H149" s="506"/>
      <c r="I149" s="507"/>
      <c r="J149" s="508"/>
      <c r="K149" s="506"/>
      <c r="L149" s="507"/>
    </row>
    <row r="150" spans="3:12" x14ac:dyDescent="0.45">
      <c r="C150" s="505"/>
      <c r="D150" s="506"/>
      <c r="E150" s="506"/>
      <c r="F150" s="506"/>
      <c r="G150" s="506"/>
      <c r="H150" s="506"/>
      <c r="I150" s="507"/>
      <c r="J150" s="508"/>
      <c r="K150" s="506"/>
      <c r="L150" s="507"/>
    </row>
    <row r="151" spans="3:12" x14ac:dyDescent="0.45">
      <c r="C151" s="505"/>
      <c r="D151" s="506"/>
      <c r="E151" s="506"/>
      <c r="F151" s="506"/>
      <c r="G151" s="506"/>
      <c r="H151" s="506"/>
      <c r="I151" s="507"/>
      <c r="J151" s="508"/>
      <c r="K151" s="506"/>
      <c r="L151" s="507"/>
    </row>
    <row r="152" spans="3:12" x14ac:dyDescent="0.45">
      <c r="C152" s="505"/>
      <c r="D152" s="506"/>
      <c r="E152" s="506"/>
      <c r="F152" s="506"/>
      <c r="G152" s="506"/>
      <c r="H152" s="506"/>
      <c r="I152" s="507"/>
      <c r="J152" s="508"/>
      <c r="K152" s="506"/>
      <c r="L152" s="507"/>
    </row>
    <row r="153" spans="3:12" x14ac:dyDescent="0.45">
      <c r="C153" s="505"/>
      <c r="D153" s="506"/>
      <c r="E153" s="506"/>
      <c r="F153" s="506"/>
      <c r="G153" s="506"/>
      <c r="H153" s="506"/>
      <c r="I153" s="507"/>
      <c r="J153" s="508"/>
      <c r="K153" s="506"/>
      <c r="L153" s="507"/>
    </row>
    <row r="154" spans="3:12" x14ac:dyDescent="0.45">
      <c r="C154" s="505"/>
      <c r="D154" s="506"/>
      <c r="E154" s="506"/>
      <c r="F154" s="506"/>
      <c r="G154" s="506"/>
      <c r="H154" s="506"/>
      <c r="I154" s="507"/>
      <c r="J154" s="508"/>
      <c r="K154" s="506"/>
      <c r="L154" s="507"/>
    </row>
    <row r="155" spans="3:12" x14ac:dyDescent="0.45">
      <c r="C155" s="505"/>
      <c r="D155" s="506"/>
      <c r="E155" s="506"/>
      <c r="F155" s="506"/>
      <c r="G155" s="506"/>
      <c r="H155" s="506"/>
      <c r="I155" s="507"/>
      <c r="J155" s="508"/>
      <c r="K155" s="506"/>
      <c r="L155" s="507"/>
    </row>
    <row r="156" spans="3:12" x14ac:dyDescent="0.45">
      <c r="C156" s="505"/>
      <c r="D156" s="506"/>
      <c r="E156" s="506"/>
      <c r="F156" s="506"/>
      <c r="G156" s="506"/>
      <c r="H156" s="506"/>
      <c r="I156" s="507"/>
      <c r="J156" s="508"/>
      <c r="K156" s="506"/>
      <c r="L156" s="507"/>
    </row>
    <row r="157" spans="3:12" x14ac:dyDescent="0.45">
      <c r="C157" s="505"/>
      <c r="D157" s="506"/>
      <c r="E157" s="506"/>
      <c r="F157" s="506"/>
      <c r="G157" s="506"/>
      <c r="H157" s="506"/>
      <c r="I157" s="507"/>
      <c r="J157" s="508"/>
      <c r="K157" s="506"/>
      <c r="L157" s="507"/>
    </row>
    <row r="158" spans="3:12" x14ac:dyDescent="0.45">
      <c r="C158" s="505"/>
      <c r="D158" s="506"/>
      <c r="E158" s="506"/>
      <c r="F158" s="506"/>
      <c r="G158" s="506"/>
      <c r="H158" s="506"/>
      <c r="I158" s="507"/>
      <c r="J158" s="508"/>
      <c r="K158" s="506"/>
      <c r="L158" s="507"/>
    </row>
    <row r="159" spans="3:12" x14ac:dyDescent="0.45">
      <c r="C159" s="505"/>
      <c r="D159" s="506"/>
      <c r="E159" s="506"/>
      <c r="F159" s="506"/>
      <c r="G159" s="506"/>
      <c r="H159" s="506"/>
      <c r="I159" s="507"/>
      <c r="J159" s="508"/>
      <c r="K159" s="506"/>
      <c r="L159" s="507"/>
    </row>
    <row r="160" spans="3:12" x14ac:dyDescent="0.45">
      <c r="C160" s="505"/>
      <c r="D160" s="506"/>
      <c r="E160" s="506"/>
      <c r="F160" s="506"/>
      <c r="G160" s="506"/>
      <c r="H160" s="506"/>
      <c r="I160" s="507"/>
      <c r="J160" s="508"/>
      <c r="K160" s="506"/>
      <c r="L160" s="507"/>
    </row>
    <row r="161" spans="3:12" x14ac:dyDescent="0.45">
      <c r="C161" s="505"/>
      <c r="D161" s="506"/>
      <c r="E161" s="506"/>
      <c r="F161" s="506"/>
      <c r="G161" s="506"/>
      <c r="H161" s="506"/>
      <c r="I161" s="507"/>
      <c r="J161" s="508"/>
      <c r="K161" s="506"/>
      <c r="L161" s="507"/>
    </row>
    <row r="162" spans="3:12" x14ac:dyDescent="0.45">
      <c r="C162" s="505"/>
      <c r="D162" s="506"/>
      <c r="E162" s="506"/>
      <c r="F162" s="506"/>
      <c r="G162" s="506"/>
      <c r="H162" s="506"/>
      <c r="I162" s="507"/>
      <c r="J162" s="508"/>
      <c r="K162" s="506"/>
      <c r="L162" s="507"/>
    </row>
    <row r="163" spans="3:12" x14ac:dyDescent="0.45">
      <c r="C163" s="505"/>
      <c r="D163" s="506"/>
      <c r="E163" s="506"/>
      <c r="F163" s="506"/>
      <c r="G163" s="506"/>
      <c r="H163" s="506"/>
      <c r="I163" s="507"/>
      <c r="J163" s="508"/>
      <c r="K163" s="506"/>
      <c r="L163" s="507"/>
    </row>
    <row r="164" spans="3:12" x14ac:dyDescent="0.45">
      <c r="C164" s="505"/>
      <c r="D164" s="506"/>
      <c r="E164" s="506"/>
      <c r="F164" s="506"/>
      <c r="G164" s="506"/>
      <c r="H164" s="506"/>
      <c r="I164" s="507"/>
      <c r="J164" s="508"/>
      <c r="K164" s="506"/>
      <c r="L164" s="507"/>
    </row>
    <row r="165" spans="3:12" x14ac:dyDescent="0.45">
      <c r="C165" s="505"/>
      <c r="D165" s="506"/>
      <c r="E165" s="506"/>
      <c r="F165" s="506"/>
      <c r="G165" s="506"/>
      <c r="H165" s="506"/>
      <c r="I165" s="507"/>
      <c r="J165" s="508"/>
      <c r="K165" s="506"/>
      <c r="L165" s="507"/>
    </row>
    <row r="166" spans="3:12" x14ac:dyDescent="0.45">
      <c r="C166" s="505"/>
      <c r="D166" s="506"/>
      <c r="E166" s="506"/>
      <c r="F166" s="506"/>
      <c r="G166" s="506"/>
      <c r="H166" s="506"/>
      <c r="I166" s="507"/>
      <c r="J166" s="508"/>
      <c r="K166" s="506"/>
      <c r="L166" s="507"/>
    </row>
    <row r="167" spans="3:12" x14ac:dyDescent="0.45">
      <c r="C167" s="505"/>
      <c r="D167" s="506"/>
      <c r="E167" s="506"/>
      <c r="F167" s="506"/>
      <c r="G167" s="506"/>
      <c r="H167" s="506"/>
      <c r="I167" s="507"/>
      <c r="J167" s="508"/>
      <c r="K167" s="506"/>
      <c r="L167" s="507"/>
    </row>
    <row r="168" spans="3:12" x14ac:dyDescent="0.45">
      <c r="C168" s="505"/>
      <c r="D168" s="506"/>
      <c r="E168" s="506"/>
      <c r="F168" s="506"/>
      <c r="G168" s="506"/>
      <c r="H168" s="506"/>
      <c r="I168" s="507"/>
      <c r="J168" s="508"/>
      <c r="K168" s="506"/>
      <c r="L168" s="507"/>
    </row>
    <row r="169" spans="3:12" x14ac:dyDescent="0.45">
      <c r="C169" s="505"/>
      <c r="D169" s="506"/>
      <c r="E169" s="506"/>
      <c r="F169" s="506"/>
      <c r="G169" s="506"/>
      <c r="H169" s="506"/>
      <c r="I169" s="507"/>
      <c r="J169" s="508"/>
      <c r="K169" s="506"/>
      <c r="L169" s="507"/>
    </row>
    <row r="170" spans="3:12" x14ac:dyDescent="0.45">
      <c r="C170" s="505"/>
      <c r="D170" s="506"/>
      <c r="E170" s="506"/>
      <c r="F170" s="506"/>
      <c r="G170" s="506"/>
      <c r="H170" s="506"/>
      <c r="I170" s="507"/>
      <c r="J170" s="508"/>
      <c r="K170" s="506"/>
      <c r="L170" s="507"/>
    </row>
    <row r="171" spans="3:12" x14ac:dyDescent="0.45">
      <c r="C171" s="505"/>
      <c r="D171" s="506"/>
      <c r="E171" s="506"/>
      <c r="F171" s="506"/>
      <c r="G171" s="506"/>
      <c r="H171" s="506"/>
      <c r="I171" s="507"/>
      <c r="J171" s="508"/>
      <c r="K171" s="506"/>
      <c r="L171" s="507"/>
    </row>
    <row r="172" spans="3:12" x14ac:dyDescent="0.45">
      <c r="C172" s="505"/>
      <c r="D172" s="506"/>
      <c r="E172" s="506"/>
      <c r="F172" s="506"/>
      <c r="G172" s="506"/>
      <c r="H172" s="506"/>
      <c r="I172" s="507"/>
      <c r="J172" s="508"/>
      <c r="K172" s="506"/>
      <c r="L172" s="507"/>
    </row>
    <row r="173" spans="3:12" x14ac:dyDescent="0.45">
      <c r="C173" s="505"/>
      <c r="D173" s="506"/>
      <c r="E173" s="506"/>
      <c r="F173" s="506"/>
      <c r="G173" s="506"/>
      <c r="H173" s="506"/>
      <c r="I173" s="507"/>
      <c r="J173" s="508"/>
      <c r="K173" s="506"/>
      <c r="L173" s="507"/>
    </row>
    <row r="174" spans="3:12" x14ac:dyDescent="0.45">
      <c r="C174" s="505"/>
      <c r="D174" s="506"/>
      <c r="E174" s="506"/>
      <c r="F174" s="506"/>
      <c r="G174" s="506"/>
      <c r="H174" s="506"/>
      <c r="I174" s="507"/>
      <c r="J174" s="508"/>
      <c r="K174" s="506"/>
      <c r="L174" s="507"/>
    </row>
    <row r="175" spans="3:12" x14ac:dyDescent="0.45">
      <c r="C175" s="505"/>
      <c r="D175" s="506"/>
      <c r="E175" s="506"/>
      <c r="F175" s="506"/>
      <c r="G175" s="506"/>
      <c r="H175" s="506"/>
      <c r="I175" s="507"/>
      <c r="J175" s="508"/>
      <c r="K175" s="506"/>
      <c r="L175" s="507"/>
    </row>
    <row r="176" spans="3:12" x14ac:dyDescent="0.45">
      <c r="C176" s="505"/>
      <c r="D176" s="506"/>
      <c r="E176" s="506"/>
      <c r="F176" s="506"/>
      <c r="G176" s="506"/>
      <c r="H176" s="506"/>
      <c r="I176" s="507"/>
      <c r="J176" s="508"/>
      <c r="K176" s="506"/>
      <c r="L176" s="507"/>
    </row>
    <row r="177" spans="3:12" x14ac:dyDescent="0.45">
      <c r="C177" s="505"/>
      <c r="D177" s="506"/>
      <c r="E177" s="506"/>
      <c r="F177" s="506"/>
      <c r="G177" s="506"/>
      <c r="H177" s="506"/>
      <c r="I177" s="507"/>
      <c r="J177" s="508"/>
      <c r="K177" s="506"/>
      <c r="L177" s="507"/>
    </row>
    <row r="178" spans="3:12" x14ac:dyDescent="0.45">
      <c r="C178" s="505"/>
      <c r="D178" s="506"/>
      <c r="E178" s="506"/>
      <c r="F178" s="506"/>
      <c r="G178" s="506"/>
      <c r="H178" s="506"/>
      <c r="I178" s="507"/>
      <c r="J178" s="508"/>
      <c r="K178" s="506"/>
      <c r="L178" s="507"/>
    </row>
    <row r="179" spans="3:12" x14ac:dyDescent="0.45">
      <c r="C179" s="505"/>
      <c r="D179" s="506"/>
      <c r="E179" s="506"/>
      <c r="F179" s="506"/>
      <c r="G179" s="506"/>
      <c r="H179" s="506"/>
      <c r="I179" s="507"/>
      <c r="J179" s="508"/>
      <c r="K179" s="506"/>
      <c r="L179" s="507"/>
    </row>
    <row r="180" spans="3:12" x14ac:dyDescent="0.45">
      <c r="C180" s="505"/>
      <c r="D180" s="506"/>
      <c r="E180" s="506"/>
      <c r="F180" s="506"/>
      <c r="G180" s="506"/>
      <c r="H180" s="506"/>
      <c r="I180" s="507"/>
      <c r="J180" s="508"/>
      <c r="K180" s="506"/>
      <c r="L180" s="507"/>
    </row>
    <row r="181" spans="3:12" x14ac:dyDescent="0.45">
      <c r="C181" s="505"/>
      <c r="D181" s="506"/>
      <c r="E181" s="506"/>
      <c r="F181" s="506"/>
      <c r="G181" s="506"/>
      <c r="H181" s="506"/>
      <c r="I181" s="507"/>
      <c r="J181" s="508"/>
      <c r="K181" s="506"/>
      <c r="L181" s="507"/>
    </row>
    <row r="182" spans="3:12" x14ac:dyDescent="0.45">
      <c r="C182" s="505"/>
      <c r="D182" s="506"/>
      <c r="E182" s="506"/>
      <c r="F182" s="506"/>
      <c r="G182" s="506"/>
      <c r="H182" s="506"/>
      <c r="I182" s="507"/>
      <c r="J182" s="508"/>
      <c r="K182" s="506"/>
      <c r="L182" s="507"/>
    </row>
    <row r="183" spans="3:12" x14ac:dyDescent="0.45">
      <c r="C183" s="505"/>
      <c r="D183" s="506"/>
      <c r="E183" s="506"/>
      <c r="F183" s="506"/>
      <c r="G183" s="506"/>
      <c r="H183" s="506"/>
      <c r="I183" s="507"/>
      <c r="J183" s="508"/>
      <c r="K183" s="506"/>
      <c r="L183" s="507"/>
    </row>
    <row r="184" spans="3:12" x14ac:dyDescent="0.45">
      <c r="C184" s="505"/>
      <c r="D184" s="506"/>
      <c r="E184" s="506"/>
      <c r="F184" s="506"/>
      <c r="G184" s="506"/>
      <c r="H184" s="506"/>
      <c r="I184" s="507"/>
      <c r="J184" s="508"/>
      <c r="K184" s="506"/>
      <c r="L184" s="507"/>
    </row>
    <row r="185" spans="3:12" x14ac:dyDescent="0.45">
      <c r="C185" s="505"/>
      <c r="D185" s="506"/>
      <c r="E185" s="506"/>
      <c r="F185" s="506"/>
      <c r="G185" s="506"/>
      <c r="H185" s="506"/>
      <c r="I185" s="507"/>
      <c r="J185" s="508"/>
      <c r="K185" s="506"/>
      <c r="L185" s="507"/>
    </row>
    <row r="186" spans="3:12" x14ac:dyDescent="0.45">
      <c r="C186" s="505"/>
      <c r="D186" s="506"/>
      <c r="E186" s="506"/>
      <c r="F186" s="506"/>
      <c r="G186" s="506"/>
      <c r="H186" s="506"/>
      <c r="I186" s="507"/>
      <c r="J186" s="508"/>
      <c r="K186" s="506"/>
      <c r="L186" s="507"/>
    </row>
    <row r="187" spans="3:12" x14ac:dyDescent="0.45">
      <c r="C187" s="505"/>
      <c r="D187" s="506"/>
      <c r="E187" s="506"/>
      <c r="F187" s="506"/>
      <c r="G187" s="506"/>
      <c r="H187" s="506"/>
      <c r="I187" s="507"/>
      <c r="J187" s="508"/>
      <c r="K187" s="506"/>
      <c r="L187" s="507"/>
    </row>
    <row r="188" spans="3:12" x14ac:dyDescent="0.45">
      <c r="C188" s="505"/>
      <c r="D188" s="506"/>
      <c r="E188" s="506"/>
      <c r="F188" s="506"/>
      <c r="G188" s="506"/>
      <c r="H188" s="506"/>
      <c r="I188" s="507"/>
      <c r="J188" s="508"/>
      <c r="K188" s="506"/>
      <c r="L188" s="507"/>
    </row>
    <row r="189" spans="3:12" x14ac:dyDescent="0.45">
      <c r="C189" s="505"/>
      <c r="D189" s="506"/>
      <c r="E189" s="506"/>
      <c r="F189" s="506"/>
      <c r="G189" s="506"/>
      <c r="H189" s="506"/>
      <c r="I189" s="507"/>
      <c r="J189" s="508"/>
      <c r="K189" s="506"/>
      <c r="L189" s="507"/>
    </row>
    <row r="190" spans="3:12" x14ac:dyDescent="0.45">
      <c r="C190" s="505"/>
      <c r="D190" s="506"/>
      <c r="E190" s="506"/>
      <c r="F190" s="506"/>
      <c r="G190" s="506"/>
      <c r="H190" s="506"/>
      <c r="I190" s="507"/>
      <c r="J190" s="508"/>
      <c r="K190" s="506"/>
      <c r="L190" s="507"/>
    </row>
    <row r="191" spans="3:12" x14ac:dyDescent="0.45">
      <c r="C191" s="505"/>
      <c r="D191" s="506"/>
      <c r="E191" s="506"/>
      <c r="F191" s="506"/>
      <c r="G191" s="506"/>
      <c r="H191" s="506"/>
      <c r="I191" s="507"/>
      <c r="J191" s="508"/>
      <c r="K191" s="506"/>
      <c r="L191" s="507"/>
    </row>
    <row r="192" spans="3:12" x14ac:dyDescent="0.45">
      <c r="C192" s="505"/>
      <c r="D192" s="506"/>
      <c r="E192" s="506"/>
      <c r="F192" s="506"/>
      <c r="G192" s="506"/>
      <c r="H192" s="506"/>
      <c r="I192" s="507"/>
      <c r="J192" s="508"/>
      <c r="K192" s="506"/>
      <c r="L192" s="507"/>
    </row>
    <row r="193" spans="3:12" x14ac:dyDescent="0.45">
      <c r="C193" s="505"/>
      <c r="D193" s="506"/>
      <c r="E193" s="506"/>
      <c r="F193" s="506"/>
      <c r="G193" s="506"/>
      <c r="H193" s="506"/>
      <c r="I193" s="507"/>
      <c r="J193" s="508"/>
      <c r="K193" s="506"/>
      <c r="L193" s="507"/>
    </row>
    <row r="194" spans="3:12" x14ac:dyDescent="0.45">
      <c r="C194" s="505"/>
      <c r="D194" s="506"/>
      <c r="E194" s="506"/>
      <c r="F194" s="506"/>
      <c r="G194" s="506"/>
      <c r="H194" s="506"/>
      <c r="I194" s="507"/>
      <c r="J194" s="508"/>
      <c r="K194" s="506"/>
      <c r="L194" s="507"/>
    </row>
    <row r="195" spans="3:12" x14ac:dyDescent="0.45">
      <c r="C195" s="505"/>
      <c r="D195" s="506"/>
      <c r="E195" s="506"/>
      <c r="F195" s="506"/>
      <c r="G195" s="506"/>
      <c r="H195" s="506"/>
      <c r="I195" s="507"/>
      <c r="J195" s="508"/>
      <c r="K195" s="506"/>
      <c r="L195" s="507"/>
    </row>
    <row r="196" spans="3:12" x14ac:dyDescent="0.45">
      <c r="C196" s="505"/>
      <c r="D196" s="506"/>
      <c r="E196" s="506"/>
      <c r="F196" s="506"/>
      <c r="G196" s="506"/>
      <c r="H196" s="506"/>
      <c r="I196" s="507"/>
      <c r="J196" s="508"/>
      <c r="K196" s="506"/>
      <c r="L196" s="507"/>
    </row>
    <row r="197" spans="3:12" x14ac:dyDescent="0.45">
      <c r="C197" s="505"/>
      <c r="D197" s="506"/>
      <c r="E197" s="506"/>
      <c r="F197" s="506"/>
      <c r="G197" s="506"/>
      <c r="H197" s="506"/>
      <c r="I197" s="507"/>
      <c r="J197" s="508"/>
      <c r="K197" s="506"/>
      <c r="L197" s="507"/>
    </row>
    <row r="198" spans="3:12" x14ac:dyDescent="0.45">
      <c r="C198" s="505"/>
      <c r="D198" s="506"/>
      <c r="E198" s="506"/>
      <c r="F198" s="506"/>
      <c r="G198" s="506"/>
      <c r="H198" s="506"/>
      <c r="I198" s="507"/>
      <c r="J198" s="508"/>
      <c r="K198" s="506"/>
      <c r="L198" s="507"/>
    </row>
    <row r="199" spans="3:12" x14ac:dyDescent="0.45">
      <c r="C199" s="505"/>
      <c r="D199" s="506"/>
      <c r="E199" s="506"/>
      <c r="F199" s="506"/>
      <c r="G199" s="506"/>
      <c r="H199" s="506"/>
      <c r="I199" s="507"/>
      <c r="J199" s="508"/>
      <c r="K199" s="506"/>
      <c r="L199" s="507"/>
    </row>
    <row r="200" spans="3:12" x14ac:dyDescent="0.45">
      <c r="C200" s="505"/>
      <c r="D200" s="506"/>
      <c r="E200" s="506"/>
      <c r="F200" s="506"/>
      <c r="G200" s="506"/>
      <c r="H200" s="506"/>
      <c r="I200" s="507"/>
      <c r="J200" s="508"/>
      <c r="K200" s="506"/>
      <c r="L200" s="507"/>
    </row>
    <row r="201" spans="3:12" x14ac:dyDescent="0.45">
      <c r="C201" s="505"/>
      <c r="D201" s="506"/>
      <c r="E201" s="506"/>
      <c r="F201" s="506"/>
      <c r="G201" s="506"/>
      <c r="H201" s="506"/>
      <c r="I201" s="507"/>
      <c r="J201" s="508"/>
      <c r="K201" s="506"/>
      <c r="L201" s="507"/>
    </row>
    <row r="202" spans="3:12" x14ac:dyDescent="0.45">
      <c r="C202" s="505"/>
      <c r="D202" s="506"/>
      <c r="E202" s="506"/>
      <c r="F202" s="506"/>
      <c r="G202" s="506"/>
      <c r="H202" s="506"/>
      <c r="I202" s="507"/>
      <c r="J202" s="508"/>
      <c r="K202" s="506"/>
      <c r="L202" s="507"/>
    </row>
    <row r="203" spans="3:12" x14ac:dyDescent="0.45">
      <c r="C203" s="505"/>
      <c r="D203" s="506"/>
      <c r="E203" s="506"/>
      <c r="F203" s="506"/>
      <c r="G203" s="506"/>
      <c r="H203" s="506"/>
      <c r="I203" s="507"/>
      <c r="J203" s="508"/>
      <c r="K203" s="506"/>
      <c r="L203" s="507"/>
    </row>
    <row r="204" spans="3:12" x14ac:dyDescent="0.45">
      <c r="C204" s="505"/>
      <c r="D204" s="506"/>
      <c r="E204" s="506"/>
      <c r="F204" s="506"/>
      <c r="G204" s="506"/>
      <c r="H204" s="506"/>
      <c r="I204" s="507"/>
      <c r="J204" s="508"/>
      <c r="K204" s="506"/>
      <c r="L204" s="507"/>
    </row>
    <row r="205" spans="3:12" x14ac:dyDescent="0.45">
      <c r="C205" s="505"/>
      <c r="D205" s="506"/>
      <c r="E205" s="506"/>
      <c r="F205" s="506"/>
      <c r="G205" s="506"/>
      <c r="H205" s="506"/>
      <c r="I205" s="507"/>
      <c r="J205" s="508"/>
      <c r="K205" s="506"/>
      <c r="L205" s="507"/>
    </row>
    <row r="206" spans="3:12" x14ac:dyDescent="0.45">
      <c r="C206" s="505"/>
      <c r="D206" s="506"/>
      <c r="E206" s="506"/>
      <c r="F206" s="506"/>
      <c r="G206" s="506"/>
      <c r="H206" s="506"/>
      <c r="I206" s="507"/>
      <c r="J206" s="508"/>
      <c r="K206" s="506"/>
      <c r="L206" s="507"/>
    </row>
    <row r="207" spans="3:12" x14ac:dyDescent="0.45">
      <c r="C207" s="505"/>
      <c r="D207" s="506"/>
      <c r="E207" s="506"/>
      <c r="F207" s="506"/>
      <c r="G207" s="506"/>
      <c r="H207" s="506"/>
      <c r="I207" s="507"/>
      <c r="J207" s="508"/>
      <c r="K207" s="506"/>
      <c r="L207" s="507"/>
    </row>
    <row r="208" spans="3:12" x14ac:dyDescent="0.45">
      <c r="C208" s="505"/>
      <c r="D208" s="506"/>
      <c r="E208" s="506"/>
      <c r="F208" s="506"/>
      <c r="G208" s="506"/>
      <c r="H208" s="506"/>
      <c r="I208" s="507"/>
      <c r="J208" s="508"/>
      <c r="K208" s="506"/>
      <c r="L208" s="507"/>
    </row>
    <row r="209" spans="3:12" x14ac:dyDescent="0.45">
      <c r="C209" s="505"/>
      <c r="D209" s="506"/>
      <c r="E209" s="506"/>
      <c r="F209" s="506"/>
      <c r="G209" s="506"/>
      <c r="H209" s="506"/>
      <c r="I209" s="507"/>
      <c r="J209" s="508"/>
      <c r="K209" s="506"/>
      <c r="L209" s="507"/>
    </row>
    <row r="210" spans="3:12" x14ac:dyDescent="0.45">
      <c r="C210" s="505"/>
      <c r="D210" s="506"/>
      <c r="E210" s="506"/>
      <c r="F210" s="506"/>
      <c r="G210" s="506"/>
      <c r="H210" s="506"/>
      <c r="I210" s="507"/>
      <c r="J210" s="508"/>
      <c r="K210" s="506"/>
      <c r="L210" s="507"/>
    </row>
    <row r="211" spans="3:12" x14ac:dyDescent="0.45">
      <c r="C211" s="505"/>
      <c r="D211" s="506"/>
      <c r="E211" s="506"/>
      <c r="F211" s="506"/>
      <c r="G211" s="506"/>
      <c r="H211" s="506"/>
      <c r="I211" s="507"/>
      <c r="J211" s="508"/>
      <c r="K211" s="506"/>
      <c r="L211" s="507"/>
    </row>
    <row r="212" spans="3:12" x14ac:dyDescent="0.45">
      <c r="C212" s="505"/>
      <c r="D212" s="506"/>
      <c r="E212" s="506"/>
      <c r="F212" s="506"/>
      <c r="G212" s="506"/>
      <c r="H212" s="506"/>
      <c r="I212" s="507"/>
      <c r="J212" s="508"/>
      <c r="K212" s="506"/>
      <c r="L212" s="507"/>
    </row>
    <row r="213" spans="3:12" x14ac:dyDescent="0.45">
      <c r="C213" s="505"/>
      <c r="D213" s="506"/>
      <c r="E213" s="506"/>
      <c r="F213" s="506"/>
      <c r="G213" s="506"/>
      <c r="H213" s="506"/>
      <c r="I213" s="507"/>
      <c r="J213" s="508"/>
      <c r="K213" s="506"/>
      <c r="L213" s="507"/>
    </row>
    <row r="214" spans="3:12" x14ac:dyDescent="0.45">
      <c r="C214" s="505"/>
      <c r="D214" s="506"/>
      <c r="E214" s="506"/>
      <c r="F214" s="506"/>
      <c r="G214" s="506"/>
      <c r="H214" s="506"/>
      <c r="I214" s="507"/>
      <c r="J214" s="508"/>
      <c r="K214" s="506"/>
      <c r="L214" s="507"/>
    </row>
    <row r="215" spans="3:12" x14ac:dyDescent="0.45">
      <c r="C215" s="505"/>
      <c r="D215" s="506"/>
      <c r="E215" s="506"/>
      <c r="F215" s="506"/>
      <c r="G215" s="506"/>
      <c r="H215" s="506"/>
      <c r="I215" s="507"/>
      <c r="J215" s="508"/>
      <c r="K215" s="506"/>
      <c r="L215" s="507"/>
    </row>
    <row r="216" spans="3:12" x14ac:dyDescent="0.45">
      <c r="C216" s="505"/>
      <c r="D216" s="506"/>
      <c r="E216" s="506"/>
      <c r="F216" s="506"/>
      <c r="G216" s="506"/>
      <c r="H216" s="506"/>
      <c r="I216" s="507"/>
      <c r="J216" s="508"/>
      <c r="K216" s="506"/>
      <c r="L216" s="507"/>
    </row>
    <row r="217" spans="3:12" x14ac:dyDescent="0.45">
      <c r="C217" s="505"/>
      <c r="D217" s="506"/>
      <c r="E217" s="506"/>
      <c r="F217" s="506"/>
      <c r="G217" s="506"/>
      <c r="H217" s="506"/>
      <c r="I217" s="507"/>
      <c r="J217" s="508"/>
      <c r="K217" s="506"/>
      <c r="L217" s="507"/>
    </row>
    <row r="218" spans="3:12" x14ac:dyDescent="0.45">
      <c r="C218" s="505"/>
      <c r="D218" s="506"/>
      <c r="E218" s="506"/>
      <c r="F218" s="506"/>
      <c r="G218" s="506"/>
      <c r="H218" s="506"/>
      <c r="I218" s="507"/>
      <c r="J218" s="508"/>
      <c r="K218" s="506"/>
      <c r="L218" s="507"/>
    </row>
    <row r="219" spans="3:12" x14ac:dyDescent="0.45">
      <c r="C219" s="505"/>
      <c r="D219" s="506"/>
      <c r="E219" s="506"/>
      <c r="F219" s="506"/>
      <c r="G219" s="506"/>
      <c r="H219" s="506"/>
      <c r="I219" s="507"/>
      <c r="J219" s="508"/>
      <c r="K219" s="506"/>
      <c r="L219" s="507"/>
    </row>
    <row r="220" spans="3:12" x14ac:dyDescent="0.45">
      <c r="C220" s="505"/>
      <c r="D220" s="506"/>
      <c r="E220" s="506"/>
      <c r="F220" s="506"/>
      <c r="G220" s="506"/>
      <c r="H220" s="506"/>
      <c r="I220" s="507"/>
      <c r="J220" s="508"/>
      <c r="K220" s="506"/>
      <c r="L220" s="507"/>
    </row>
    <row r="221" spans="3:12" x14ac:dyDescent="0.45">
      <c r="C221" s="505"/>
      <c r="D221" s="506"/>
      <c r="E221" s="506"/>
      <c r="F221" s="506"/>
      <c r="G221" s="506"/>
      <c r="H221" s="506"/>
      <c r="I221" s="507"/>
      <c r="J221" s="508"/>
      <c r="K221" s="506"/>
      <c r="L221" s="507"/>
    </row>
    <row r="222" spans="3:12" x14ac:dyDescent="0.45">
      <c r="C222" s="505"/>
      <c r="D222" s="506"/>
      <c r="E222" s="506"/>
      <c r="F222" s="506"/>
      <c r="G222" s="506"/>
      <c r="H222" s="506"/>
      <c r="I222" s="507"/>
      <c r="J222" s="508"/>
      <c r="K222" s="506"/>
      <c r="L222" s="507"/>
    </row>
    <row r="223" spans="3:12" x14ac:dyDescent="0.45">
      <c r="C223" s="505"/>
      <c r="D223" s="506"/>
      <c r="E223" s="506"/>
      <c r="F223" s="506"/>
      <c r="G223" s="506"/>
      <c r="H223" s="506"/>
      <c r="I223" s="507"/>
      <c r="J223" s="508"/>
      <c r="K223" s="506"/>
      <c r="L223" s="507"/>
    </row>
    <row r="224" spans="3:12" x14ac:dyDescent="0.45">
      <c r="C224" s="505"/>
      <c r="D224" s="506"/>
      <c r="E224" s="506"/>
      <c r="F224" s="506"/>
      <c r="G224" s="506"/>
      <c r="H224" s="506"/>
      <c r="I224" s="507"/>
      <c r="J224" s="508"/>
      <c r="K224" s="506"/>
      <c r="L224" s="507"/>
    </row>
    <row r="225" spans="3:12" x14ac:dyDescent="0.45">
      <c r="C225" s="505"/>
      <c r="D225" s="506"/>
      <c r="E225" s="506"/>
      <c r="F225" s="506"/>
      <c r="G225" s="506"/>
      <c r="H225" s="506"/>
      <c r="I225" s="507"/>
      <c r="J225" s="508"/>
      <c r="K225" s="506"/>
      <c r="L225" s="507"/>
    </row>
    <row r="226" spans="3:12" x14ac:dyDescent="0.45">
      <c r="C226" s="505"/>
      <c r="D226" s="506"/>
      <c r="E226" s="506"/>
      <c r="F226" s="506"/>
      <c r="G226" s="506"/>
      <c r="H226" s="506"/>
      <c r="I226" s="507"/>
      <c r="J226" s="508"/>
      <c r="K226" s="506"/>
      <c r="L226" s="507"/>
    </row>
    <row r="227" spans="3:12" x14ac:dyDescent="0.45">
      <c r="C227" s="505"/>
      <c r="D227" s="506"/>
      <c r="E227" s="506"/>
      <c r="F227" s="506"/>
      <c r="G227" s="506"/>
      <c r="H227" s="506"/>
      <c r="I227" s="507"/>
      <c r="J227" s="508"/>
      <c r="K227" s="506"/>
      <c r="L227" s="507"/>
    </row>
    <row r="228" spans="3:12" x14ac:dyDescent="0.45">
      <c r="C228" s="505"/>
      <c r="D228" s="506"/>
      <c r="E228" s="506"/>
      <c r="F228" s="506"/>
      <c r="G228" s="506"/>
      <c r="H228" s="506"/>
      <c r="I228" s="507"/>
      <c r="J228" s="508"/>
      <c r="K228" s="506"/>
      <c r="L228" s="507"/>
    </row>
    <row r="229" spans="3:12" x14ac:dyDescent="0.45">
      <c r="C229" s="505"/>
      <c r="D229" s="506"/>
      <c r="E229" s="506"/>
      <c r="F229" s="506"/>
      <c r="G229" s="506"/>
      <c r="H229" s="506"/>
      <c r="I229" s="507"/>
      <c r="J229" s="508"/>
      <c r="K229" s="506"/>
      <c r="L229" s="507"/>
    </row>
    <row r="230" spans="3:12" x14ac:dyDescent="0.45">
      <c r="C230" s="505"/>
      <c r="D230" s="506"/>
      <c r="E230" s="506"/>
      <c r="F230" s="506"/>
      <c r="G230" s="506"/>
      <c r="H230" s="506"/>
      <c r="I230" s="507"/>
      <c r="J230" s="508"/>
      <c r="K230" s="506"/>
      <c r="L230" s="507"/>
    </row>
    <row r="231" spans="3:12" x14ac:dyDescent="0.45">
      <c r="C231" s="505"/>
      <c r="D231" s="506"/>
      <c r="E231" s="506"/>
      <c r="F231" s="506"/>
      <c r="G231" s="506"/>
      <c r="H231" s="506"/>
      <c r="I231" s="507"/>
      <c r="J231" s="508"/>
      <c r="K231" s="506"/>
      <c r="L231" s="507"/>
    </row>
    <row r="232" spans="3:12" x14ac:dyDescent="0.45">
      <c r="C232" s="505"/>
      <c r="D232" s="506"/>
      <c r="E232" s="506"/>
      <c r="F232" s="506"/>
      <c r="G232" s="506"/>
      <c r="H232" s="506"/>
      <c r="I232" s="507"/>
      <c r="J232" s="508"/>
      <c r="K232" s="506"/>
      <c r="L232" s="507"/>
    </row>
    <row r="233" spans="3:12" x14ac:dyDescent="0.45">
      <c r="C233" s="505"/>
      <c r="D233" s="506"/>
      <c r="E233" s="506"/>
      <c r="F233" s="506"/>
      <c r="G233" s="506"/>
      <c r="H233" s="506"/>
      <c r="I233" s="507"/>
      <c r="J233" s="508"/>
      <c r="K233" s="506"/>
      <c r="L233" s="507"/>
    </row>
    <row r="234" spans="3:12" x14ac:dyDescent="0.45">
      <c r="C234" s="505"/>
      <c r="D234" s="506"/>
      <c r="E234" s="506"/>
      <c r="F234" s="506"/>
      <c r="G234" s="506"/>
      <c r="H234" s="506"/>
      <c r="I234" s="507"/>
      <c r="J234" s="508"/>
      <c r="K234" s="506"/>
      <c r="L234" s="507"/>
    </row>
    <row r="235" spans="3:12" x14ac:dyDescent="0.45">
      <c r="C235" s="505"/>
      <c r="D235" s="506"/>
      <c r="E235" s="506"/>
      <c r="F235" s="506"/>
      <c r="G235" s="506"/>
      <c r="H235" s="506"/>
      <c r="I235" s="507"/>
      <c r="J235" s="508"/>
      <c r="K235" s="506"/>
      <c r="L235" s="507"/>
    </row>
    <row r="236" spans="3:12" x14ac:dyDescent="0.45">
      <c r="C236" s="505"/>
      <c r="D236" s="506"/>
      <c r="E236" s="506"/>
      <c r="F236" s="506"/>
      <c r="G236" s="506"/>
      <c r="H236" s="506"/>
      <c r="I236" s="507"/>
      <c r="J236" s="508"/>
      <c r="K236" s="506"/>
      <c r="L236" s="507"/>
    </row>
    <row r="237" spans="3:12" x14ac:dyDescent="0.45">
      <c r="C237" s="505"/>
      <c r="D237" s="506"/>
      <c r="E237" s="506"/>
      <c r="F237" s="506"/>
      <c r="G237" s="506"/>
      <c r="H237" s="506"/>
      <c r="I237" s="507"/>
      <c r="J237" s="508"/>
      <c r="K237" s="506"/>
      <c r="L237" s="507"/>
    </row>
    <row r="238" spans="3:12" x14ac:dyDescent="0.45">
      <c r="C238" s="505"/>
      <c r="D238" s="506"/>
      <c r="E238" s="506"/>
      <c r="F238" s="506"/>
      <c r="G238" s="506"/>
      <c r="H238" s="506"/>
      <c r="I238" s="507"/>
      <c r="J238" s="508"/>
      <c r="K238" s="506"/>
      <c r="L238" s="507"/>
    </row>
    <row r="239" spans="3:12" x14ac:dyDescent="0.45">
      <c r="C239" s="505"/>
      <c r="D239" s="506"/>
      <c r="E239" s="506"/>
      <c r="F239" s="506"/>
      <c r="G239" s="506"/>
      <c r="H239" s="506"/>
      <c r="I239" s="507"/>
      <c r="J239" s="508"/>
      <c r="K239" s="506"/>
      <c r="L239" s="507"/>
    </row>
    <row r="240" spans="3:12" x14ac:dyDescent="0.45">
      <c r="C240" s="505"/>
      <c r="D240" s="506"/>
      <c r="E240" s="506"/>
      <c r="F240" s="506"/>
      <c r="G240" s="506"/>
      <c r="H240" s="506"/>
      <c r="I240" s="507"/>
      <c r="J240" s="508"/>
      <c r="K240" s="506"/>
      <c r="L240" s="507"/>
    </row>
    <row r="241" spans="3:12" x14ac:dyDescent="0.45">
      <c r="C241" s="505"/>
      <c r="D241" s="506"/>
      <c r="E241" s="506"/>
      <c r="F241" s="506"/>
      <c r="G241" s="506"/>
      <c r="H241" s="506"/>
      <c r="I241" s="507"/>
      <c r="J241" s="508"/>
      <c r="K241" s="506"/>
      <c r="L241" s="507"/>
    </row>
    <row r="242" spans="3:12" x14ac:dyDescent="0.45">
      <c r="C242" s="505"/>
      <c r="D242" s="506"/>
      <c r="E242" s="506"/>
      <c r="F242" s="506"/>
      <c r="G242" s="506"/>
      <c r="H242" s="506"/>
      <c r="I242" s="507"/>
      <c r="J242" s="508"/>
      <c r="K242" s="506"/>
      <c r="L242" s="507"/>
    </row>
    <row r="243" spans="3:12" x14ac:dyDescent="0.45">
      <c r="C243" s="505"/>
      <c r="D243" s="506"/>
      <c r="E243" s="506"/>
      <c r="F243" s="506"/>
      <c r="G243" s="506"/>
      <c r="H243" s="506"/>
      <c r="I243" s="507"/>
      <c r="J243" s="508"/>
      <c r="K243" s="506"/>
      <c r="L243" s="507"/>
    </row>
    <row r="244" spans="3:12" x14ac:dyDescent="0.45">
      <c r="C244" s="505"/>
      <c r="D244" s="506"/>
      <c r="E244" s="506"/>
      <c r="F244" s="506"/>
      <c r="G244" s="506"/>
      <c r="H244" s="506"/>
      <c r="I244" s="507"/>
      <c r="J244" s="508"/>
      <c r="K244" s="506"/>
      <c r="L244" s="507"/>
    </row>
    <row r="245" spans="3:12" x14ac:dyDescent="0.45">
      <c r="C245" s="505"/>
      <c r="D245" s="506"/>
      <c r="E245" s="506"/>
      <c r="F245" s="506"/>
      <c r="G245" s="506"/>
      <c r="H245" s="506"/>
      <c r="I245" s="507"/>
      <c r="J245" s="508"/>
      <c r="K245" s="506"/>
      <c r="L245" s="507"/>
    </row>
    <row r="246" spans="3:12" x14ac:dyDescent="0.45">
      <c r="C246" s="505"/>
      <c r="D246" s="506"/>
      <c r="E246" s="506"/>
      <c r="F246" s="506"/>
      <c r="G246" s="506"/>
      <c r="H246" s="506"/>
      <c r="I246" s="507"/>
      <c r="J246" s="508"/>
      <c r="K246" s="506"/>
      <c r="L246" s="507"/>
    </row>
    <row r="247" spans="3:12" x14ac:dyDescent="0.45">
      <c r="C247" s="505"/>
      <c r="D247" s="506"/>
      <c r="E247" s="506"/>
      <c r="F247" s="506"/>
      <c r="G247" s="506"/>
      <c r="H247" s="506"/>
      <c r="I247" s="507"/>
      <c r="J247" s="508"/>
      <c r="K247" s="506"/>
      <c r="L247" s="507"/>
    </row>
    <row r="248" spans="3:12" x14ac:dyDescent="0.45">
      <c r="C248" s="505"/>
      <c r="D248" s="506"/>
      <c r="E248" s="506"/>
      <c r="F248" s="506"/>
      <c r="G248" s="506"/>
      <c r="H248" s="506"/>
      <c r="I248" s="507"/>
      <c r="J248" s="508"/>
      <c r="K248" s="506"/>
      <c r="L248" s="507"/>
    </row>
    <row r="249" spans="3:12" x14ac:dyDescent="0.45">
      <c r="C249" s="505"/>
      <c r="D249" s="506"/>
      <c r="E249" s="506"/>
      <c r="F249" s="506"/>
      <c r="G249" s="506"/>
      <c r="H249" s="506"/>
      <c r="I249" s="507"/>
      <c r="J249" s="508"/>
      <c r="K249" s="506"/>
      <c r="L249" s="507"/>
    </row>
    <row r="250" spans="3:12" x14ac:dyDescent="0.45">
      <c r="C250" s="505"/>
      <c r="D250" s="506"/>
      <c r="E250" s="506"/>
      <c r="F250" s="506"/>
      <c r="G250" s="506"/>
      <c r="H250" s="506"/>
      <c r="I250" s="507"/>
      <c r="J250" s="508"/>
      <c r="K250" s="506"/>
      <c r="L250" s="507"/>
    </row>
    <row r="251" spans="3:12" x14ac:dyDescent="0.45">
      <c r="C251" s="505"/>
      <c r="D251" s="506"/>
      <c r="E251" s="506"/>
      <c r="F251" s="506"/>
      <c r="G251" s="506"/>
      <c r="H251" s="506"/>
      <c r="I251" s="507"/>
      <c r="J251" s="508"/>
      <c r="K251" s="506"/>
      <c r="L251" s="507"/>
    </row>
    <row r="252" spans="3:12" x14ac:dyDescent="0.45">
      <c r="C252" s="505"/>
      <c r="D252" s="506"/>
      <c r="E252" s="506"/>
      <c r="F252" s="506"/>
      <c r="G252" s="506"/>
      <c r="H252" s="506"/>
      <c r="I252" s="507"/>
      <c r="J252" s="508"/>
      <c r="K252" s="506"/>
      <c r="L252" s="507"/>
    </row>
    <row r="253" spans="3:12" x14ac:dyDescent="0.45">
      <c r="C253" s="505"/>
      <c r="D253" s="506"/>
      <c r="E253" s="506"/>
      <c r="F253" s="506"/>
      <c r="G253" s="506"/>
      <c r="H253" s="506"/>
      <c r="I253" s="507"/>
      <c r="J253" s="508"/>
      <c r="K253" s="506"/>
      <c r="L253" s="507"/>
    </row>
    <row r="254" spans="3:12" x14ac:dyDescent="0.45">
      <c r="C254" s="505"/>
      <c r="D254" s="506"/>
      <c r="E254" s="506"/>
      <c r="F254" s="506"/>
      <c r="G254" s="506"/>
      <c r="H254" s="506"/>
      <c r="I254" s="507"/>
      <c r="J254" s="508"/>
      <c r="K254" s="506"/>
      <c r="L254" s="507"/>
    </row>
    <row r="255" spans="3:12" x14ac:dyDescent="0.45">
      <c r="C255" s="505"/>
      <c r="D255" s="506"/>
      <c r="E255" s="506"/>
      <c r="F255" s="506"/>
      <c r="G255" s="506"/>
      <c r="H255" s="506"/>
      <c r="I255" s="507"/>
      <c r="J255" s="508"/>
      <c r="K255" s="506"/>
      <c r="L255" s="507"/>
    </row>
    <row r="256" spans="3:12" x14ac:dyDescent="0.45">
      <c r="C256" s="505"/>
      <c r="D256" s="506"/>
      <c r="E256" s="506"/>
      <c r="F256" s="506"/>
      <c r="G256" s="506"/>
      <c r="H256" s="506"/>
      <c r="I256" s="507"/>
      <c r="J256" s="508"/>
      <c r="K256" s="506"/>
      <c r="L256" s="507"/>
    </row>
    <row r="257" spans="3:12" x14ac:dyDescent="0.45">
      <c r="C257" s="505"/>
      <c r="D257" s="506"/>
      <c r="E257" s="506"/>
      <c r="F257" s="506"/>
      <c r="G257" s="506"/>
      <c r="H257" s="506"/>
      <c r="I257" s="507"/>
      <c r="J257" s="508"/>
      <c r="K257" s="506"/>
      <c r="L257" s="507"/>
    </row>
    <row r="258" spans="3:12" x14ac:dyDescent="0.45">
      <c r="C258" s="505"/>
      <c r="D258" s="506"/>
      <c r="E258" s="506"/>
      <c r="F258" s="506"/>
      <c r="G258" s="506"/>
      <c r="H258" s="506"/>
      <c r="I258" s="507"/>
      <c r="J258" s="508"/>
      <c r="K258" s="506"/>
      <c r="L258" s="507"/>
    </row>
    <row r="259" spans="3:12" x14ac:dyDescent="0.45">
      <c r="C259" s="505"/>
      <c r="D259" s="506"/>
      <c r="E259" s="506"/>
      <c r="F259" s="506"/>
      <c r="G259" s="506"/>
      <c r="H259" s="506"/>
      <c r="I259" s="507"/>
      <c r="J259" s="508"/>
      <c r="K259" s="506"/>
      <c r="L259" s="507"/>
    </row>
    <row r="260" spans="3:12" x14ac:dyDescent="0.45">
      <c r="C260" s="505"/>
      <c r="D260" s="506"/>
      <c r="E260" s="506"/>
      <c r="F260" s="506"/>
      <c r="G260" s="506"/>
      <c r="H260" s="506"/>
      <c r="I260" s="507"/>
      <c r="J260" s="508"/>
      <c r="K260" s="506"/>
      <c r="L260" s="507"/>
    </row>
    <row r="261" spans="3:12" x14ac:dyDescent="0.45">
      <c r="C261" s="505"/>
      <c r="D261" s="506"/>
      <c r="E261" s="506"/>
      <c r="F261" s="506"/>
      <c r="G261" s="506"/>
      <c r="H261" s="506"/>
      <c r="I261" s="507"/>
      <c r="J261" s="508"/>
      <c r="K261" s="506"/>
      <c r="L261" s="507"/>
    </row>
    <row r="262" spans="3:12" x14ac:dyDescent="0.45">
      <c r="C262" s="505"/>
      <c r="D262" s="506"/>
      <c r="E262" s="506"/>
      <c r="F262" s="506"/>
      <c r="G262" s="506"/>
      <c r="H262" s="506"/>
      <c r="I262" s="507"/>
      <c r="J262" s="508"/>
      <c r="K262" s="506"/>
      <c r="L262" s="507"/>
    </row>
    <row r="263" spans="3:12" x14ac:dyDescent="0.45">
      <c r="C263" s="505"/>
      <c r="D263" s="506"/>
      <c r="E263" s="506"/>
      <c r="F263" s="506"/>
      <c r="G263" s="506"/>
      <c r="H263" s="506"/>
      <c r="I263" s="507"/>
      <c r="J263" s="508"/>
      <c r="K263" s="506"/>
      <c r="L263" s="507"/>
    </row>
    <row r="264" spans="3:12" x14ac:dyDescent="0.45">
      <c r="C264" s="505"/>
      <c r="D264" s="506"/>
      <c r="E264" s="506"/>
      <c r="F264" s="506"/>
      <c r="G264" s="506"/>
      <c r="H264" s="506"/>
      <c r="I264" s="507"/>
      <c r="J264" s="508"/>
      <c r="K264" s="506"/>
      <c r="L264" s="507"/>
    </row>
    <row r="265" spans="3:12" x14ac:dyDescent="0.45">
      <c r="C265" s="505"/>
      <c r="D265" s="506"/>
      <c r="E265" s="506"/>
      <c r="F265" s="506"/>
      <c r="G265" s="506"/>
      <c r="H265" s="506"/>
      <c r="I265" s="507"/>
      <c r="J265" s="508"/>
      <c r="K265" s="506"/>
      <c r="L265" s="507"/>
    </row>
    <row r="266" spans="3:12" x14ac:dyDescent="0.45">
      <c r="C266" s="505"/>
      <c r="D266" s="506"/>
      <c r="E266" s="506"/>
      <c r="F266" s="506"/>
      <c r="G266" s="506"/>
      <c r="H266" s="506"/>
      <c r="I266" s="507"/>
      <c r="J266" s="508"/>
      <c r="K266" s="506"/>
      <c r="L266" s="507"/>
    </row>
    <row r="267" spans="3:12" x14ac:dyDescent="0.45">
      <c r="C267" s="505"/>
      <c r="D267" s="506"/>
      <c r="E267" s="506"/>
      <c r="F267" s="506"/>
      <c r="G267" s="506"/>
      <c r="H267" s="506"/>
      <c r="I267" s="507"/>
      <c r="J267" s="508"/>
      <c r="K267" s="506"/>
      <c r="L267" s="507"/>
    </row>
    <row r="268" spans="3:12" x14ac:dyDescent="0.45">
      <c r="C268" s="505"/>
      <c r="D268" s="506"/>
      <c r="E268" s="506"/>
      <c r="F268" s="506"/>
      <c r="G268" s="506"/>
      <c r="H268" s="506"/>
      <c r="I268" s="507"/>
      <c r="J268" s="508"/>
      <c r="K268" s="506"/>
      <c r="L268" s="507"/>
    </row>
    <row r="269" spans="3:12" x14ac:dyDescent="0.45">
      <c r="C269" s="505"/>
      <c r="D269" s="506"/>
      <c r="E269" s="506"/>
      <c r="F269" s="506"/>
      <c r="G269" s="506"/>
      <c r="H269" s="506"/>
      <c r="I269" s="507"/>
      <c r="J269" s="508"/>
      <c r="K269" s="506"/>
      <c r="L269" s="507"/>
    </row>
    <row r="270" spans="3:12" x14ac:dyDescent="0.45">
      <c r="C270" s="505"/>
      <c r="D270" s="506"/>
      <c r="E270" s="506"/>
      <c r="F270" s="506"/>
      <c r="G270" s="506"/>
      <c r="H270" s="506"/>
      <c r="I270" s="507"/>
      <c r="J270" s="508"/>
      <c r="K270" s="506"/>
      <c r="L270" s="507"/>
    </row>
    <row r="271" spans="3:12" x14ac:dyDescent="0.45">
      <c r="C271" s="505"/>
      <c r="D271" s="506"/>
      <c r="E271" s="506"/>
      <c r="F271" s="506"/>
      <c r="G271" s="506"/>
      <c r="H271" s="506"/>
      <c r="I271" s="507"/>
      <c r="J271" s="508"/>
      <c r="K271" s="506"/>
      <c r="L271" s="507"/>
    </row>
    <row r="272" spans="3:12" x14ac:dyDescent="0.45">
      <c r="C272" s="505"/>
      <c r="D272" s="506"/>
      <c r="E272" s="506"/>
      <c r="F272" s="506"/>
      <c r="G272" s="506"/>
      <c r="H272" s="506"/>
      <c r="I272" s="507"/>
      <c r="J272" s="508"/>
      <c r="K272" s="506"/>
      <c r="L272" s="507"/>
    </row>
    <row r="273" spans="3:12" x14ac:dyDescent="0.45">
      <c r="C273" s="505"/>
      <c r="D273" s="506"/>
      <c r="E273" s="506"/>
      <c r="F273" s="506"/>
      <c r="G273" s="506"/>
      <c r="H273" s="506"/>
      <c r="I273" s="507"/>
      <c r="J273" s="508"/>
      <c r="K273" s="506"/>
      <c r="L273" s="507"/>
    </row>
    <row r="274" spans="3:12" x14ac:dyDescent="0.45">
      <c r="C274" s="505"/>
      <c r="D274" s="506"/>
      <c r="E274" s="506"/>
      <c r="F274" s="506"/>
      <c r="G274" s="506"/>
      <c r="H274" s="506"/>
      <c r="I274" s="507"/>
      <c r="J274" s="508"/>
      <c r="K274" s="506"/>
      <c r="L274" s="507"/>
    </row>
    <row r="275" spans="3:12" x14ac:dyDescent="0.45">
      <c r="C275" s="505"/>
      <c r="D275" s="506"/>
      <c r="E275" s="506"/>
      <c r="F275" s="506"/>
      <c r="G275" s="506"/>
      <c r="H275" s="506"/>
      <c r="I275" s="507"/>
      <c r="J275" s="508"/>
      <c r="K275" s="506"/>
      <c r="L275" s="507"/>
    </row>
    <row r="276" spans="3:12" x14ac:dyDescent="0.45">
      <c r="C276" s="505"/>
      <c r="D276" s="506"/>
      <c r="E276" s="506"/>
      <c r="F276" s="506"/>
      <c r="G276" s="506"/>
      <c r="H276" s="506"/>
      <c r="I276" s="507"/>
      <c r="J276" s="508"/>
      <c r="K276" s="506"/>
      <c r="L276" s="507"/>
    </row>
    <row r="277" spans="3:12" x14ac:dyDescent="0.45">
      <c r="C277" s="505"/>
      <c r="D277" s="506"/>
      <c r="E277" s="506"/>
      <c r="F277" s="506"/>
      <c r="G277" s="506"/>
      <c r="H277" s="506"/>
      <c r="I277" s="507"/>
      <c r="J277" s="508"/>
      <c r="K277" s="506"/>
      <c r="L277" s="507"/>
    </row>
    <row r="278" spans="3:12" x14ac:dyDescent="0.45">
      <c r="C278" s="505"/>
      <c r="D278" s="506"/>
      <c r="E278" s="506"/>
      <c r="F278" s="506"/>
      <c r="G278" s="506"/>
      <c r="H278" s="506"/>
      <c r="I278" s="507"/>
      <c r="J278" s="508"/>
      <c r="K278" s="506"/>
      <c r="L278" s="507"/>
    </row>
    <row r="279" spans="3:12" x14ac:dyDescent="0.45">
      <c r="C279" s="505"/>
      <c r="D279" s="506"/>
      <c r="E279" s="506"/>
      <c r="F279" s="506"/>
      <c r="G279" s="506"/>
      <c r="H279" s="506"/>
      <c r="I279" s="507"/>
      <c r="J279" s="508"/>
      <c r="K279" s="506"/>
      <c r="L279" s="507"/>
    </row>
    <row r="280" spans="3:12" x14ac:dyDescent="0.45">
      <c r="C280" s="505"/>
      <c r="D280" s="506"/>
      <c r="E280" s="506"/>
      <c r="F280" s="506"/>
      <c r="G280" s="506"/>
      <c r="H280" s="506"/>
      <c r="I280" s="507"/>
      <c r="J280" s="508"/>
      <c r="K280" s="506"/>
      <c r="L280" s="507"/>
    </row>
    <row r="281" spans="3:12" x14ac:dyDescent="0.45">
      <c r="C281" s="505"/>
      <c r="D281" s="506"/>
      <c r="E281" s="506"/>
      <c r="F281" s="506"/>
      <c r="G281" s="506"/>
      <c r="H281" s="506"/>
      <c r="I281" s="507"/>
      <c r="J281" s="508"/>
      <c r="K281" s="506"/>
      <c r="L281" s="507"/>
    </row>
    <row r="282" spans="3:12" x14ac:dyDescent="0.45">
      <c r="C282" s="505"/>
      <c r="D282" s="506"/>
      <c r="E282" s="506"/>
      <c r="F282" s="506"/>
      <c r="G282" s="506"/>
      <c r="H282" s="506"/>
      <c r="I282" s="507"/>
      <c r="J282" s="508"/>
      <c r="K282" s="506"/>
      <c r="L282" s="507"/>
    </row>
    <row r="283" spans="3:12" x14ac:dyDescent="0.45">
      <c r="C283" s="505"/>
      <c r="D283" s="506"/>
      <c r="E283" s="506"/>
      <c r="F283" s="506"/>
      <c r="G283" s="506"/>
      <c r="H283" s="506"/>
      <c r="I283" s="507"/>
      <c r="J283" s="508"/>
      <c r="K283" s="506"/>
      <c r="L283" s="507"/>
    </row>
    <row r="284" spans="3:12" x14ac:dyDescent="0.45">
      <c r="C284" s="505"/>
      <c r="D284" s="506"/>
      <c r="E284" s="506"/>
      <c r="F284" s="506"/>
      <c r="G284" s="506"/>
      <c r="H284" s="506"/>
      <c r="I284" s="507"/>
      <c r="J284" s="508"/>
      <c r="K284" s="506"/>
      <c r="L284" s="507"/>
    </row>
    <row r="285" spans="3:12" x14ac:dyDescent="0.45">
      <c r="C285" s="505"/>
      <c r="D285" s="506"/>
      <c r="E285" s="506"/>
      <c r="F285" s="506"/>
      <c r="G285" s="506"/>
      <c r="H285" s="506"/>
      <c r="I285" s="507"/>
      <c r="J285" s="508"/>
      <c r="K285" s="506"/>
      <c r="L285" s="507"/>
    </row>
    <row r="286" spans="3:12" x14ac:dyDescent="0.45">
      <c r="C286" s="505"/>
      <c r="D286" s="506"/>
      <c r="E286" s="506"/>
      <c r="F286" s="506"/>
      <c r="G286" s="506"/>
      <c r="H286" s="506"/>
      <c r="I286" s="507"/>
      <c r="J286" s="508"/>
      <c r="K286" s="506"/>
      <c r="L286" s="507"/>
    </row>
    <row r="287" spans="3:12" x14ac:dyDescent="0.45">
      <c r="C287" s="505"/>
      <c r="D287" s="506"/>
      <c r="E287" s="506"/>
      <c r="F287" s="506"/>
      <c r="G287" s="506"/>
      <c r="H287" s="506"/>
      <c r="I287" s="507"/>
      <c r="J287" s="508"/>
      <c r="K287" s="506"/>
      <c r="L287" s="507"/>
    </row>
    <row r="288" spans="3:12" x14ac:dyDescent="0.45">
      <c r="C288" s="505"/>
      <c r="D288" s="506"/>
      <c r="E288" s="506"/>
      <c r="F288" s="506"/>
      <c r="G288" s="506"/>
      <c r="H288" s="506"/>
      <c r="I288" s="507"/>
      <c r="J288" s="508"/>
      <c r="K288" s="506"/>
      <c r="L288" s="507"/>
    </row>
    <row r="289" spans="3:12" x14ac:dyDescent="0.45">
      <c r="C289" s="505"/>
      <c r="D289" s="506"/>
      <c r="E289" s="506"/>
      <c r="F289" s="506"/>
      <c r="G289" s="506"/>
      <c r="H289" s="506"/>
      <c r="I289" s="507"/>
      <c r="J289" s="508"/>
      <c r="K289" s="506"/>
      <c r="L289" s="507"/>
    </row>
    <row r="290" spans="3:12" x14ac:dyDescent="0.45">
      <c r="C290" s="505"/>
      <c r="D290" s="506"/>
      <c r="E290" s="506"/>
      <c r="F290" s="506"/>
      <c r="G290" s="506"/>
      <c r="H290" s="506"/>
      <c r="I290" s="507"/>
      <c r="J290" s="508"/>
      <c r="K290" s="506"/>
      <c r="L290" s="507"/>
    </row>
    <row r="291" spans="3:12" x14ac:dyDescent="0.45">
      <c r="C291" s="505"/>
      <c r="D291" s="506"/>
      <c r="E291" s="506"/>
      <c r="F291" s="506"/>
      <c r="G291" s="506"/>
      <c r="H291" s="506"/>
      <c r="I291" s="507"/>
      <c r="J291" s="508"/>
      <c r="K291" s="506"/>
      <c r="L291" s="507"/>
    </row>
    <row r="292" spans="3:12" x14ac:dyDescent="0.45">
      <c r="C292" s="505"/>
      <c r="D292" s="506"/>
      <c r="E292" s="506"/>
      <c r="F292" s="506"/>
      <c r="G292" s="506"/>
      <c r="H292" s="506"/>
      <c r="I292" s="507"/>
      <c r="J292" s="508"/>
      <c r="K292" s="506"/>
      <c r="L292" s="507"/>
    </row>
    <row r="293" spans="3:12" x14ac:dyDescent="0.45">
      <c r="C293" s="505"/>
      <c r="D293" s="506"/>
      <c r="E293" s="506"/>
      <c r="F293" s="506"/>
      <c r="G293" s="506"/>
      <c r="H293" s="506"/>
      <c r="I293" s="507"/>
      <c r="J293" s="508"/>
      <c r="K293" s="506"/>
      <c r="L293" s="507"/>
    </row>
    <row r="294" spans="3:12" x14ac:dyDescent="0.45">
      <c r="C294" s="505"/>
      <c r="D294" s="506"/>
      <c r="E294" s="506"/>
      <c r="F294" s="506"/>
      <c r="G294" s="506"/>
      <c r="H294" s="506"/>
      <c r="I294" s="507"/>
      <c r="J294" s="508"/>
      <c r="K294" s="506"/>
      <c r="L294" s="507"/>
    </row>
    <row r="295" spans="3:12" x14ac:dyDescent="0.45">
      <c r="C295" s="505"/>
      <c r="D295" s="506"/>
      <c r="E295" s="506"/>
      <c r="F295" s="506"/>
      <c r="G295" s="506"/>
      <c r="H295" s="506"/>
      <c r="I295" s="507"/>
      <c r="J295" s="508"/>
      <c r="K295" s="506"/>
      <c r="L295" s="507"/>
    </row>
    <row r="296" spans="3:12" x14ac:dyDescent="0.45">
      <c r="C296" s="505"/>
      <c r="D296" s="506"/>
      <c r="E296" s="506"/>
      <c r="F296" s="506"/>
      <c r="G296" s="506"/>
      <c r="H296" s="506"/>
      <c r="I296" s="507"/>
      <c r="J296" s="508"/>
      <c r="K296" s="506"/>
      <c r="L296" s="507"/>
    </row>
    <row r="297" spans="3:12" x14ac:dyDescent="0.45">
      <c r="C297" s="505"/>
      <c r="D297" s="506"/>
      <c r="E297" s="506"/>
      <c r="F297" s="506"/>
      <c r="G297" s="506"/>
      <c r="H297" s="506"/>
      <c r="I297" s="507"/>
      <c r="J297" s="508"/>
      <c r="K297" s="506"/>
      <c r="L297" s="507"/>
    </row>
    <row r="298" spans="3:12" x14ac:dyDescent="0.45">
      <c r="C298" s="505"/>
      <c r="D298" s="506"/>
      <c r="E298" s="506"/>
      <c r="F298" s="506"/>
      <c r="G298" s="506"/>
      <c r="H298" s="506"/>
      <c r="I298" s="507"/>
      <c r="J298" s="508"/>
      <c r="K298" s="506"/>
      <c r="L298" s="507"/>
    </row>
    <row r="299" spans="3:12" x14ac:dyDescent="0.45">
      <c r="C299" s="505"/>
      <c r="D299" s="506"/>
      <c r="E299" s="506"/>
      <c r="F299" s="506"/>
      <c r="G299" s="506"/>
      <c r="H299" s="506"/>
      <c r="I299" s="507"/>
      <c r="J299" s="508"/>
      <c r="K299" s="506"/>
      <c r="L299" s="507"/>
    </row>
    <row r="300" spans="3:12" x14ac:dyDescent="0.45">
      <c r="C300" s="505"/>
      <c r="D300" s="506"/>
      <c r="E300" s="506"/>
      <c r="F300" s="506"/>
      <c r="G300" s="506"/>
      <c r="H300" s="506"/>
      <c r="I300" s="507"/>
      <c r="J300" s="508"/>
      <c r="K300" s="506"/>
      <c r="L300" s="507"/>
    </row>
    <row r="301" spans="3:12" x14ac:dyDescent="0.45">
      <c r="C301" s="505"/>
      <c r="D301" s="506"/>
      <c r="E301" s="506"/>
      <c r="F301" s="506"/>
      <c r="G301" s="506"/>
      <c r="H301" s="506"/>
      <c r="I301" s="507"/>
      <c r="J301" s="508"/>
      <c r="K301" s="506"/>
      <c r="L301" s="507"/>
    </row>
    <row r="302" spans="3:12" x14ac:dyDescent="0.45">
      <c r="C302" s="505"/>
      <c r="D302" s="506"/>
      <c r="E302" s="506"/>
      <c r="F302" s="506"/>
      <c r="G302" s="506"/>
      <c r="H302" s="506"/>
      <c r="I302" s="507"/>
      <c r="J302" s="508"/>
      <c r="K302" s="506"/>
      <c r="L302" s="507"/>
    </row>
    <row r="303" spans="3:12" x14ac:dyDescent="0.45">
      <c r="C303" s="505"/>
      <c r="D303" s="506"/>
      <c r="E303" s="506"/>
      <c r="F303" s="506"/>
      <c r="G303" s="506"/>
      <c r="H303" s="506"/>
      <c r="I303" s="507"/>
      <c r="J303" s="508"/>
      <c r="K303" s="506"/>
      <c r="L303" s="507"/>
    </row>
    <row r="304" spans="3:12" x14ac:dyDescent="0.45">
      <c r="C304" s="505"/>
      <c r="D304" s="506"/>
      <c r="E304" s="506"/>
      <c r="F304" s="506"/>
      <c r="G304" s="506"/>
      <c r="H304" s="506"/>
      <c r="I304" s="507"/>
      <c r="J304" s="508"/>
      <c r="K304" s="506"/>
      <c r="L304" s="507"/>
    </row>
    <row r="305" spans="3:12" x14ac:dyDescent="0.45">
      <c r="C305" s="505"/>
      <c r="D305" s="506"/>
      <c r="E305" s="506"/>
      <c r="F305" s="506"/>
      <c r="G305" s="506"/>
      <c r="H305" s="506"/>
      <c r="I305" s="507"/>
      <c r="J305" s="508"/>
      <c r="K305" s="506"/>
      <c r="L305" s="507"/>
    </row>
    <row r="306" spans="3:12" x14ac:dyDescent="0.45">
      <c r="C306" s="505"/>
      <c r="D306" s="506"/>
      <c r="E306" s="506"/>
      <c r="F306" s="506"/>
      <c r="G306" s="506"/>
      <c r="H306" s="506"/>
      <c r="I306" s="507"/>
      <c r="J306" s="508"/>
      <c r="K306" s="506"/>
      <c r="L306" s="507"/>
    </row>
    <row r="307" spans="3:12" x14ac:dyDescent="0.45">
      <c r="C307" s="505"/>
      <c r="D307" s="506"/>
      <c r="E307" s="506"/>
      <c r="F307" s="506"/>
      <c r="G307" s="506"/>
      <c r="H307" s="506"/>
      <c r="I307" s="507"/>
      <c r="J307" s="508"/>
      <c r="K307" s="506"/>
      <c r="L307" s="507"/>
    </row>
    <row r="308" spans="3:12" x14ac:dyDescent="0.45">
      <c r="C308" s="505"/>
      <c r="D308" s="506"/>
      <c r="E308" s="506"/>
      <c r="F308" s="506"/>
      <c r="G308" s="506"/>
      <c r="H308" s="506"/>
      <c r="I308" s="507"/>
      <c r="J308" s="508"/>
      <c r="K308" s="506"/>
      <c r="L308" s="507"/>
    </row>
    <row r="309" spans="3:12" x14ac:dyDescent="0.45">
      <c r="C309" s="505"/>
      <c r="D309" s="506"/>
      <c r="E309" s="506"/>
      <c r="F309" s="506"/>
      <c r="G309" s="506"/>
      <c r="H309" s="506"/>
      <c r="I309" s="507"/>
      <c r="J309" s="508"/>
      <c r="K309" s="506"/>
      <c r="L309" s="507"/>
    </row>
    <row r="310" spans="3:12" x14ac:dyDescent="0.45">
      <c r="C310" s="505"/>
      <c r="D310" s="506"/>
      <c r="E310" s="506"/>
      <c r="F310" s="506"/>
      <c r="G310" s="506"/>
      <c r="H310" s="506"/>
      <c r="I310" s="507"/>
      <c r="J310" s="508"/>
      <c r="K310" s="506"/>
      <c r="L310" s="507"/>
    </row>
    <row r="311" spans="3:12" x14ac:dyDescent="0.45">
      <c r="C311" s="505"/>
      <c r="D311" s="506"/>
      <c r="E311" s="506"/>
      <c r="F311" s="506"/>
      <c r="G311" s="506"/>
      <c r="H311" s="506"/>
      <c r="I311" s="507"/>
      <c r="J311" s="508"/>
      <c r="K311" s="506"/>
      <c r="L311" s="507"/>
    </row>
    <row r="312" spans="3:12" x14ac:dyDescent="0.45">
      <c r="C312" s="505"/>
      <c r="D312" s="506"/>
      <c r="E312" s="506"/>
      <c r="F312" s="506"/>
      <c r="G312" s="506"/>
      <c r="H312" s="506"/>
      <c r="I312" s="507"/>
      <c r="J312" s="508"/>
      <c r="K312" s="506"/>
      <c r="L312" s="507"/>
    </row>
    <row r="313" spans="3:12" x14ac:dyDescent="0.45">
      <c r="C313" s="505"/>
      <c r="D313" s="506"/>
      <c r="E313" s="506"/>
      <c r="F313" s="506"/>
      <c r="G313" s="506"/>
      <c r="H313" s="506"/>
      <c r="I313" s="507"/>
      <c r="J313" s="508"/>
      <c r="K313" s="506"/>
      <c r="L313" s="507"/>
    </row>
    <row r="314" spans="3:12" x14ac:dyDescent="0.45">
      <c r="C314" s="505"/>
      <c r="D314" s="506"/>
      <c r="E314" s="506"/>
      <c r="F314" s="506"/>
      <c r="G314" s="506"/>
      <c r="H314" s="506"/>
      <c r="I314" s="507"/>
      <c r="J314" s="508"/>
      <c r="K314" s="506"/>
      <c r="L314" s="507"/>
    </row>
    <row r="315" spans="3:12" x14ac:dyDescent="0.45">
      <c r="C315" s="505"/>
      <c r="D315" s="506"/>
      <c r="E315" s="506"/>
      <c r="F315" s="506"/>
      <c r="G315" s="506"/>
      <c r="H315" s="506"/>
      <c r="I315" s="507"/>
      <c r="J315" s="508"/>
      <c r="K315" s="506"/>
      <c r="L315" s="507"/>
    </row>
    <row r="316" spans="3:12" x14ac:dyDescent="0.45">
      <c r="C316" s="505"/>
      <c r="D316" s="506"/>
      <c r="E316" s="506"/>
      <c r="F316" s="506"/>
      <c r="G316" s="506"/>
      <c r="H316" s="506"/>
      <c r="I316" s="507"/>
      <c r="J316" s="508"/>
      <c r="K316" s="506"/>
      <c r="L316" s="507"/>
    </row>
    <row r="317" spans="3:12" x14ac:dyDescent="0.45">
      <c r="C317" s="505"/>
      <c r="D317" s="506"/>
      <c r="E317" s="506"/>
      <c r="F317" s="506"/>
      <c r="G317" s="506"/>
      <c r="H317" s="506"/>
      <c r="I317" s="507"/>
      <c r="J317" s="508"/>
      <c r="K317" s="506"/>
      <c r="L317" s="507"/>
    </row>
    <row r="318" spans="3:12" x14ac:dyDescent="0.45">
      <c r="C318" s="505"/>
      <c r="D318" s="506"/>
      <c r="E318" s="506"/>
      <c r="F318" s="506"/>
      <c r="G318" s="506"/>
      <c r="H318" s="506"/>
      <c r="I318" s="507"/>
      <c r="J318" s="508"/>
      <c r="K318" s="506"/>
      <c r="L318" s="507"/>
    </row>
    <row r="319" spans="3:12" x14ac:dyDescent="0.45">
      <c r="C319" s="505"/>
      <c r="D319" s="506"/>
      <c r="E319" s="506"/>
      <c r="F319" s="506"/>
      <c r="G319" s="506"/>
      <c r="H319" s="506"/>
      <c r="I319" s="507"/>
      <c r="J319" s="508"/>
      <c r="K319" s="506"/>
      <c r="L319" s="507"/>
    </row>
    <row r="320" spans="3:12" x14ac:dyDescent="0.45">
      <c r="C320" s="505"/>
      <c r="D320" s="506"/>
      <c r="E320" s="506"/>
      <c r="F320" s="506"/>
      <c r="G320" s="506"/>
      <c r="H320" s="506"/>
      <c r="I320" s="507"/>
      <c r="J320" s="508"/>
      <c r="K320" s="506"/>
      <c r="L320" s="507"/>
    </row>
    <row r="321" spans="3:12" x14ac:dyDescent="0.45">
      <c r="C321" s="505"/>
      <c r="D321" s="506"/>
      <c r="E321" s="506"/>
      <c r="F321" s="506"/>
      <c r="G321" s="506"/>
      <c r="H321" s="506"/>
      <c r="I321" s="507"/>
      <c r="J321" s="508"/>
      <c r="K321" s="506"/>
      <c r="L321" s="507"/>
    </row>
    <row r="322" spans="3:12" x14ac:dyDescent="0.45">
      <c r="C322" s="505"/>
      <c r="D322" s="506"/>
      <c r="E322" s="506"/>
      <c r="F322" s="506"/>
      <c r="G322" s="506"/>
      <c r="H322" s="506"/>
      <c r="I322" s="507"/>
      <c r="J322" s="508"/>
      <c r="K322" s="506"/>
      <c r="L322" s="507"/>
    </row>
    <row r="323" spans="3:12" x14ac:dyDescent="0.45">
      <c r="C323" s="505"/>
      <c r="D323" s="506"/>
      <c r="E323" s="506"/>
      <c r="F323" s="506"/>
      <c r="G323" s="506"/>
      <c r="H323" s="506"/>
      <c r="I323" s="507"/>
      <c r="J323" s="508"/>
      <c r="K323" s="506"/>
      <c r="L323" s="507"/>
    </row>
    <row r="324" spans="3:12" x14ac:dyDescent="0.45">
      <c r="C324" s="505"/>
      <c r="D324" s="506"/>
      <c r="E324" s="506"/>
      <c r="F324" s="506"/>
      <c r="G324" s="506"/>
      <c r="H324" s="506"/>
      <c r="I324" s="507"/>
      <c r="J324" s="508"/>
      <c r="K324" s="506"/>
      <c r="L324" s="507"/>
    </row>
    <row r="325" spans="3:12" x14ac:dyDescent="0.45">
      <c r="C325" s="505"/>
      <c r="D325" s="506"/>
      <c r="E325" s="506"/>
      <c r="F325" s="506"/>
      <c r="G325" s="506"/>
      <c r="H325" s="506"/>
      <c r="I325" s="507"/>
      <c r="J325" s="508"/>
      <c r="K325" s="506"/>
      <c r="L325" s="507"/>
    </row>
    <row r="326" spans="3:12" x14ac:dyDescent="0.45">
      <c r="C326" s="505"/>
      <c r="D326" s="506"/>
      <c r="E326" s="506"/>
      <c r="F326" s="506"/>
      <c r="G326" s="506"/>
      <c r="H326" s="506"/>
      <c r="I326" s="507"/>
      <c r="J326" s="508"/>
      <c r="K326" s="506"/>
      <c r="L326" s="507"/>
    </row>
    <row r="327" spans="3:12" x14ac:dyDescent="0.45">
      <c r="C327" s="505"/>
      <c r="D327" s="506"/>
      <c r="E327" s="506"/>
      <c r="F327" s="506"/>
      <c r="G327" s="506"/>
      <c r="H327" s="506"/>
      <c r="I327" s="507"/>
      <c r="J327" s="508"/>
      <c r="K327" s="506"/>
      <c r="L327" s="507"/>
    </row>
    <row r="328" spans="3:12" x14ac:dyDescent="0.45">
      <c r="C328" s="505"/>
      <c r="D328" s="506"/>
      <c r="E328" s="506"/>
      <c r="F328" s="506"/>
      <c r="G328" s="506"/>
      <c r="H328" s="506"/>
      <c r="I328" s="507"/>
      <c r="J328" s="508"/>
      <c r="K328" s="506"/>
      <c r="L328" s="507"/>
    </row>
    <row r="329" spans="3:12" x14ac:dyDescent="0.45">
      <c r="C329" s="505"/>
      <c r="D329" s="506"/>
      <c r="E329" s="506"/>
      <c r="F329" s="506"/>
      <c r="G329" s="506"/>
      <c r="H329" s="506"/>
      <c r="I329" s="507"/>
      <c r="J329" s="508"/>
      <c r="K329" s="506"/>
      <c r="L329" s="507"/>
    </row>
    <row r="330" spans="3:12" x14ac:dyDescent="0.45">
      <c r="C330" s="505"/>
      <c r="D330" s="506"/>
      <c r="E330" s="506"/>
      <c r="F330" s="506"/>
      <c r="G330" s="506"/>
      <c r="H330" s="506"/>
      <c r="I330" s="507"/>
      <c r="J330" s="508"/>
      <c r="K330" s="506"/>
      <c r="L330" s="507"/>
    </row>
    <row r="331" spans="3:12" x14ac:dyDescent="0.45">
      <c r="C331" s="505"/>
      <c r="D331" s="506"/>
      <c r="E331" s="506"/>
      <c r="F331" s="506"/>
      <c r="G331" s="506"/>
      <c r="H331" s="506"/>
      <c r="I331" s="507"/>
      <c r="J331" s="508"/>
      <c r="K331" s="506"/>
      <c r="L331" s="507"/>
    </row>
    <row r="332" spans="3:12" x14ac:dyDescent="0.45">
      <c r="C332" s="505"/>
      <c r="D332" s="506"/>
      <c r="E332" s="506"/>
      <c r="F332" s="506"/>
      <c r="G332" s="506"/>
      <c r="H332" s="506"/>
      <c r="I332" s="507"/>
      <c r="J332" s="508"/>
      <c r="K332" s="506"/>
      <c r="L332" s="507"/>
    </row>
    <row r="333" spans="3:12" x14ac:dyDescent="0.45">
      <c r="C333" s="505"/>
      <c r="D333" s="506"/>
      <c r="E333" s="506"/>
      <c r="F333" s="506"/>
      <c r="G333" s="506"/>
      <c r="H333" s="506"/>
      <c r="I333" s="507"/>
      <c r="J333" s="508"/>
      <c r="K333" s="506"/>
      <c r="L333" s="507"/>
    </row>
    <row r="334" spans="3:12" x14ac:dyDescent="0.45">
      <c r="C334" s="505"/>
      <c r="D334" s="506"/>
      <c r="E334" s="506"/>
      <c r="F334" s="506"/>
      <c r="G334" s="506"/>
      <c r="H334" s="506"/>
      <c r="I334" s="507"/>
      <c r="J334" s="508"/>
      <c r="K334" s="506"/>
      <c r="L334" s="507"/>
    </row>
    <row r="335" spans="3:12" x14ac:dyDescent="0.45">
      <c r="C335" s="505"/>
      <c r="D335" s="506"/>
      <c r="E335" s="506"/>
      <c r="F335" s="506"/>
      <c r="G335" s="506"/>
      <c r="H335" s="506"/>
      <c r="I335" s="507"/>
      <c r="J335" s="508"/>
      <c r="K335" s="506"/>
      <c r="L335" s="507"/>
    </row>
    <row r="336" spans="3:12" x14ac:dyDescent="0.45">
      <c r="C336" s="505"/>
      <c r="D336" s="506"/>
      <c r="E336" s="506"/>
      <c r="F336" s="506"/>
      <c r="G336" s="506"/>
      <c r="H336" s="506"/>
      <c r="I336" s="507"/>
      <c r="J336" s="508"/>
      <c r="K336" s="506"/>
      <c r="L336" s="507"/>
    </row>
    <row r="337" spans="3:12" x14ac:dyDescent="0.45">
      <c r="C337" s="505"/>
      <c r="D337" s="506"/>
      <c r="E337" s="506"/>
      <c r="F337" s="506"/>
      <c r="G337" s="506"/>
      <c r="H337" s="506"/>
      <c r="I337" s="507"/>
      <c r="J337" s="508"/>
      <c r="K337" s="506"/>
      <c r="L337" s="507"/>
    </row>
    <row r="338" spans="3:12" x14ac:dyDescent="0.45">
      <c r="C338" s="505"/>
      <c r="D338" s="506"/>
      <c r="E338" s="506"/>
      <c r="F338" s="506"/>
      <c r="G338" s="506"/>
      <c r="H338" s="506"/>
      <c r="I338" s="507"/>
      <c r="J338" s="508"/>
      <c r="K338" s="506"/>
      <c r="L338" s="507"/>
    </row>
    <row r="339" spans="3:12" x14ac:dyDescent="0.45">
      <c r="C339" s="505"/>
      <c r="D339" s="506"/>
      <c r="E339" s="506"/>
      <c r="F339" s="506"/>
      <c r="G339" s="506"/>
      <c r="H339" s="506"/>
      <c r="I339" s="507"/>
      <c r="J339" s="508"/>
      <c r="K339" s="506"/>
      <c r="L339" s="507"/>
    </row>
    <row r="340" spans="3:12" x14ac:dyDescent="0.45">
      <c r="C340" s="505"/>
      <c r="D340" s="506"/>
      <c r="E340" s="506"/>
      <c r="F340" s="506"/>
      <c r="G340" s="506"/>
      <c r="H340" s="506"/>
      <c r="I340" s="507"/>
      <c r="J340" s="508"/>
      <c r="K340" s="506"/>
      <c r="L340" s="507"/>
    </row>
    <row r="341" spans="3:12" x14ac:dyDescent="0.45">
      <c r="C341" s="505"/>
      <c r="D341" s="506"/>
      <c r="E341" s="506"/>
      <c r="F341" s="506"/>
      <c r="G341" s="506"/>
      <c r="H341" s="506"/>
      <c r="I341" s="507"/>
      <c r="J341" s="508"/>
      <c r="K341" s="506"/>
      <c r="L341" s="507"/>
    </row>
    <row r="342" spans="3:12" x14ac:dyDescent="0.45">
      <c r="C342" s="505"/>
      <c r="D342" s="506"/>
      <c r="E342" s="506"/>
      <c r="F342" s="506"/>
      <c r="G342" s="506"/>
      <c r="H342" s="506"/>
      <c r="I342" s="507"/>
      <c r="J342" s="508"/>
      <c r="K342" s="506"/>
      <c r="L342" s="507"/>
    </row>
    <row r="343" spans="3:12" x14ac:dyDescent="0.45">
      <c r="C343" s="505"/>
      <c r="D343" s="506"/>
      <c r="E343" s="506"/>
      <c r="F343" s="506"/>
      <c r="G343" s="506"/>
      <c r="H343" s="506"/>
      <c r="I343" s="507"/>
      <c r="J343" s="508"/>
      <c r="K343" s="506"/>
      <c r="L343" s="507"/>
    </row>
    <row r="344" spans="3:12" x14ac:dyDescent="0.45">
      <c r="C344" s="505"/>
      <c r="D344" s="506"/>
      <c r="E344" s="506"/>
      <c r="F344" s="506"/>
      <c r="G344" s="506"/>
      <c r="H344" s="506"/>
      <c r="I344" s="507"/>
      <c r="J344" s="508"/>
      <c r="K344" s="506"/>
      <c r="L344" s="507"/>
    </row>
    <row r="345" spans="3:12" x14ac:dyDescent="0.45">
      <c r="C345" s="505"/>
      <c r="D345" s="506"/>
      <c r="E345" s="506"/>
      <c r="F345" s="506"/>
      <c r="G345" s="506"/>
      <c r="H345" s="506"/>
      <c r="I345" s="507"/>
      <c r="J345" s="508"/>
      <c r="K345" s="506"/>
      <c r="L345" s="507"/>
    </row>
    <row r="346" spans="3:12" x14ac:dyDescent="0.45">
      <c r="C346" s="505"/>
      <c r="D346" s="506"/>
      <c r="E346" s="506"/>
      <c r="F346" s="506"/>
      <c r="G346" s="506"/>
      <c r="H346" s="506"/>
      <c r="I346" s="507"/>
      <c r="J346" s="508"/>
      <c r="K346" s="506"/>
      <c r="L346" s="507"/>
    </row>
    <row r="347" spans="3:12" x14ac:dyDescent="0.45">
      <c r="C347" s="505"/>
      <c r="D347" s="506"/>
      <c r="E347" s="506"/>
      <c r="F347" s="506"/>
      <c r="G347" s="506"/>
      <c r="H347" s="506"/>
      <c r="I347" s="507"/>
      <c r="J347" s="508"/>
      <c r="K347" s="506"/>
      <c r="L347" s="507"/>
    </row>
    <row r="348" spans="3:12" x14ac:dyDescent="0.45">
      <c r="C348" s="505"/>
      <c r="D348" s="506"/>
      <c r="E348" s="506"/>
      <c r="F348" s="506"/>
      <c r="G348" s="506"/>
      <c r="H348" s="506"/>
      <c r="I348" s="507"/>
      <c r="J348" s="508"/>
      <c r="K348" s="506"/>
      <c r="L348" s="507"/>
    </row>
    <row r="349" spans="3:12" x14ac:dyDescent="0.45">
      <c r="C349" s="505"/>
      <c r="D349" s="506"/>
      <c r="E349" s="506"/>
      <c r="F349" s="506"/>
      <c r="G349" s="506"/>
      <c r="H349" s="506"/>
      <c r="I349" s="507"/>
      <c r="J349" s="508"/>
      <c r="K349" s="506"/>
      <c r="L349" s="507"/>
    </row>
    <row r="350" spans="3:12" x14ac:dyDescent="0.45">
      <c r="C350" s="505"/>
      <c r="D350" s="506"/>
      <c r="E350" s="506"/>
      <c r="F350" s="506"/>
      <c r="G350" s="506"/>
      <c r="H350" s="506"/>
      <c r="I350" s="507"/>
      <c r="J350" s="508"/>
      <c r="K350" s="506"/>
      <c r="L350" s="507"/>
    </row>
    <row r="351" spans="3:12" x14ac:dyDescent="0.45">
      <c r="C351" s="505"/>
      <c r="D351" s="506"/>
      <c r="E351" s="506"/>
      <c r="F351" s="506"/>
      <c r="G351" s="506"/>
      <c r="H351" s="506"/>
      <c r="I351" s="507"/>
      <c r="J351" s="508"/>
      <c r="K351" s="506"/>
      <c r="L351" s="507"/>
    </row>
    <row r="352" spans="3:12" x14ac:dyDescent="0.45">
      <c r="C352" s="505"/>
      <c r="D352" s="506"/>
      <c r="E352" s="506"/>
      <c r="F352" s="506"/>
      <c r="G352" s="506"/>
      <c r="H352" s="506"/>
      <c r="I352" s="507"/>
      <c r="J352" s="508"/>
      <c r="K352" s="506"/>
      <c r="L352" s="507"/>
    </row>
    <row r="353" spans="3:12" x14ac:dyDescent="0.45">
      <c r="C353" s="505"/>
      <c r="D353" s="506"/>
      <c r="E353" s="506"/>
      <c r="F353" s="506"/>
      <c r="G353" s="506"/>
      <c r="H353" s="506"/>
      <c r="I353" s="507"/>
      <c r="J353" s="508"/>
      <c r="K353" s="506"/>
      <c r="L353" s="507"/>
    </row>
    <row r="354" spans="3:12" x14ac:dyDescent="0.45">
      <c r="C354" s="505"/>
      <c r="D354" s="506"/>
      <c r="E354" s="506"/>
      <c r="F354" s="506"/>
      <c r="G354" s="506"/>
      <c r="H354" s="506"/>
      <c r="I354" s="507"/>
      <c r="J354" s="508"/>
      <c r="K354" s="506"/>
      <c r="L354" s="507"/>
    </row>
    <row r="355" spans="3:12" x14ac:dyDescent="0.45">
      <c r="C355" s="505"/>
      <c r="D355" s="506"/>
      <c r="E355" s="506"/>
      <c r="F355" s="506"/>
      <c r="G355" s="506"/>
      <c r="H355" s="506"/>
      <c r="I355" s="507"/>
      <c r="J355" s="508"/>
      <c r="K355" s="506"/>
      <c r="L355" s="507"/>
    </row>
    <row r="356" spans="3:12" x14ac:dyDescent="0.45">
      <c r="C356" s="505"/>
      <c r="D356" s="506"/>
      <c r="E356" s="506"/>
      <c r="F356" s="506"/>
      <c r="G356" s="506"/>
      <c r="H356" s="506"/>
      <c r="I356" s="507"/>
      <c r="J356" s="508"/>
      <c r="K356" s="506"/>
      <c r="L356" s="507"/>
    </row>
    <row r="357" spans="3:12" x14ac:dyDescent="0.45">
      <c r="C357" s="505"/>
      <c r="D357" s="506"/>
      <c r="E357" s="506"/>
      <c r="F357" s="506"/>
      <c r="G357" s="506"/>
      <c r="H357" s="506"/>
      <c r="I357" s="507"/>
      <c r="J357" s="508"/>
      <c r="K357" s="506"/>
      <c r="L357" s="507"/>
    </row>
    <row r="358" spans="3:12" x14ac:dyDescent="0.45">
      <c r="C358" s="505"/>
      <c r="D358" s="506"/>
      <c r="E358" s="506"/>
      <c r="F358" s="506"/>
      <c r="G358" s="506"/>
      <c r="H358" s="506"/>
      <c r="I358" s="507"/>
      <c r="J358" s="508"/>
      <c r="K358" s="506"/>
      <c r="L358" s="507"/>
    </row>
    <row r="359" spans="3:12" x14ac:dyDescent="0.45">
      <c r="C359" s="505"/>
      <c r="D359" s="506"/>
      <c r="E359" s="506"/>
      <c r="F359" s="506"/>
      <c r="G359" s="506"/>
      <c r="H359" s="506"/>
      <c r="I359" s="507"/>
      <c r="J359" s="508"/>
      <c r="K359" s="506"/>
      <c r="L359" s="507"/>
    </row>
    <row r="360" spans="3:12" x14ac:dyDescent="0.45">
      <c r="C360" s="505"/>
      <c r="D360" s="506"/>
      <c r="E360" s="506"/>
      <c r="F360" s="506"/>
      <c r="G360" s="506"/>
      <c r="H360" s="506"/>
      <c r="I360" s="507"/>
      <c r="J360" s="508"/>
      <c r="K360" s="506"/>
      <c r="L360" s="507"/>
    </row>
    <row r="361" spans="3:12" x14ac:dyDescent="0.45">
      <c r="C361" s="505"/>
      <c r="D361" s="506"/>
      <c r="E361" s="506"/>
      <c r="F361" s="506"/>
      <c r="G361" s="506"/>
      <c r="H361" s="506"/>
      <c r="I361" s="507"/>
      <c r="J361" s="508"/>
      <c r="K361" s="506"/>
      <c r="L361" s="507"/>
    </row>
    <row r="362" spans="3:12" x14ac:dyDescent="0.45">
      <c r="C362" s="505"/>
      <c r="D362" s="506"/>
      <c r="E362" s="506"/>
      <c r="F362" s="506"/>
      <c r="G362" s="506"/>
      <c r="H362" s="506"/>
      <c r="I362" s="507"/>
      <c r="J362" s="508"/>
      <c r="K362" s="506"/>
      <c r="L362" s="507"/>
    </row>
    <row r="363" spans="3:12" x14ac:dyDescent="0.45">
      <c r="C363" s="505"/>
      <c r="D363" s="506"/>
      <c r="E363" s="506"/>
      <c r="F363" s="506"/>
      <c r="G363" s="506"/>
      <c r="H363" s="506"/>
      <c r="I363" s="507"/>
      <c r="J363" s="508"/>
      <c r="K363" s="506"/>
      <c r="L363" s="507"/>
    </row>
    <row r="364" spans="3:12" x14ac:dyDescent="0.45">
      <c r="C364" s="505"/>
      <c r="D364" s="506"/>
      <c r="E364" s="506"/>
      <c r="F364" s="506"/>
      <c r="G364" s="506"/>
      <c r="H364" s="506"/>
      <c r="I364" s="507"/>
      <c r="J364" s="508"/>
      <c r="K364" s="506"/>
      <c r="L364" s="507"/>
    </row>
    <row r="365" spans="3:12" x14ac:dyDescent="0.45">
      <c r="C365" s="505"/>
      <c r="D365" s="506"/>
      <c r="E365" s="506"/>
      <c r="F365" s="506"/>
      <c r="G365" s="506"/>
      <c r="H365" s="506"/>
      <c r="I365" s="507"/>
      <c r="J365" s="508"/>
      <c r="K365" s="506"/>
      <c r="L365" s="507"/>
    </row>
    <row r="366" spans="3:12" x14ac:dyDescent="0.45">
      <c r="C366" s="505"/>
      <c r="D366" s="506"/>
      <c r="E366" s="506"/>
      <c r="F366" s="506"/>
      <c r="G366" s="506"/>
      <c r="H366" s="506"/>
      <c r="I366" s="507"/>
      <c r="J366" s="508"/>
      <c r="K366" s="506"/>
      <c r="L366" s="507"/>
    </row>
    <row r="367" spans="3:12" x14ac:dyDescent="0.45">
      <c r="C367" s="505"/>
      <c r="D367" s="506"/>
      <c r="E367" s="506"/>
      <c r="F367" s="506"/>
      <c r="G367" s="506"/>
      <c r="H367" s="506"/>
      <c r="I367" s="507"/>
      <c r="J367" s="508"/>
      <c r="K367" s="506"/>
      <c r="L367" s="507"/>
    </row>
    <row r="368" spans="3:12" x14ac:dyDescent="0.45">
      <c r="C368" s="505"/>
      <c r="D368" s="506"/>
      <c r="E368" s="506"/>
      <c r="F368" s="506"/>
      <c r="G368" s="506"/>
      <c r="H368" s="506"/>
      <c r="I368" s="507"/>
      <c r="J368" s="508"/>
      <c r="K368" s="506"/>
      <c r="L368" s="507"/>
    </row>
    <row r="369" spans="3:12" x14ac:dyDescent="0.45">
      <c r="C369" s="505"/>
      <c r="D369" s="506"/>
      <c r="E369" s="506"/>
      <c r="F369" s="506"/>
      <c r="G369" s="506"/>
      <c r="H369" s="506"/>
      <c r="I369" s="507"/>
      <c r="J369" s="508"/>
      <c r="K369" s="506"/>
      <c r="L369" s="507"/>
    </row>
    <row r="370" spans="3:12" x14ac:dyDescent="0.45">
      <c r="C370" s="505"/>
      <c r="D370" s="506"/>
      <c r="E370" s="506"/>
      <c r="F370" s="506"/>
      <c r="G370" s="506"/>
      <c r="H370" s="506"/>
      <c r="I370" s="507"/>
      <c r="J370" s="508"/>
      <c r="K370" s="506"/>
      <c r="L370" s="507"/>
    </row>
    <row r="371" spans="3:12" x14ac:dyDescent="0.45">
      <c r="C371" s="505"/>
      <c r="D371" s="506"/>
      <c r="E371" s="506"/>
      <c r="F371" s="506"/>
      <c r="G371" s="506"/>
      <c r="H371" s="506"/>
      <c r="I371" s="507"/>
      <c r="J371" s="508"/>
      <c r="K371" s="506"/>
      <c r="L371" s="507"/>
    </row>
    <row r="372" spans="3:12" x14ac:dyDescent="0.45">
      <c r="C372" s="505"/>
      <c r="D372" s="506"/>
      <c r="E372" s="506"/>
      <c r="F372" s="506"/>
      <c r="G372" s="506"/>
      <c r="H372" s="506"/>
      <c r="I372" s="507"/>
      <c r="J372" s="508"/>
      <c r="K372" s="506"/>
      <c r="L372" s="507"/>
    </row>
    <row r="373" spans="3:12" x14ac:dyDescent="0.45">
      <c r="C373" s="505"/>
      <c r="D373" s="506"/>
      <c r="E373" s="506"/>
      <c r="F373" s="506"/>
      <c r="G373" s="506"/>
      <c r="H373" s="506"/>
      <c r="I373" s="507"/>
      <c r="J373" s="508"/>
      <c r="K373" s="506"/>
      <c r="L373" s="507"/>
    </row>
    <row r="374" spans="3:12" x14ac:dyDescent="0.45">
      <c r="C374" s="505"/>
      <c r="D374" s="506"/>
      <c r="E374" s="506"/>
      <c r="F374" s="506"/>
      <c r="G374" s="506"/>
      <c r="H374" s="506"/>
      <c r="I374" s="507"/>
      <c r="J374" s="508"/>
      <c r="K374" s="506"/>
      <c r="L374" s="507"/>
    </row>
    <row r="375" spans="3:12" x14ac:dyDescent="0.45">
      <c r="C375" s="505"/>
      <c r="D375" s="506"/>
      <c r="E375" s="506"/>
      <c r="F375" s="506"/>
      <c r="G375" s="506"/>
      <c r="H375" s="506"/>
      <c r="I375" s="507"/>
      <c r="J375" s="508"/>
      <c r="K375" s="506"/>
      <c r="L375" s="507"/>
    </row>
    <row r="376" spans="3:12" x14ac:dyDescent="0.45">
      <c r="C376" s="505"/>
      <c r="D376" s="506"/>
      <c r="E376" s="506"/>
      <c r="F376" s="506"/>
      <c r="G376" s="506"/>
      <c r="H376" s="506"/>
      <c r="I376" s="507"/>
      <c r="J376" s="508"/>
      <c r="K376" s="506"/>
      <c r="L376" s="507"/>
    </row>
    <row r="377" spans="3:12" x14ac:dyDescent="0.45">
      <c r="C377" s="505"/>
      <c r="D377" s="506"/>
      <c r="E377" s="506"/>
      <c r="F377" s="506"/>
      <c r="G377" s="506"/>
      <c r="H377" s="506"/>
      <c r="I377" s="507"/>
      <c r="J377" s="508"/>
      <c r="K377" s="506"/>
      <c r="L377" s="507"/>
    </row>
    <row r="378" spans="3:12" x14ac:dyDescent="0.45">
      <c r="C378" s="505"/>
      <c r="D378" s="506"/>
      <c r="E378" s="506"/>
      <c r="F378" s="506"/>
      <c r="G378" s="506"/>
      <c r="H378" s="506"/>
      <c r="I378" s="507"/>
      <c r="J378" s="508"/>
      <c r="K378" s="506"/>
      <c r="L378" s="507"/>
    </row>
    <row r="379" spans="3:12" x14ac:dyDescent="0.45">
      <c r="C379" s="505"/>
      <c r="D379" s="506"/>
      <c r="E379" s="506"/>
      <c r="F379" s="506"/>
      <c r="G379" s="506"/>
      <c r="H379" s="506"/>
      <c r="I379" s="507"/>
      <c r="J379" s="508"/>
      <c r="K379" s="506"/>
      <c r="L379" s="507"/>
    </row>
    <row r="380" spans="3:12" x14ac:dyDescent="0.45">
      <c r="C380" s="505"/>
      <c r="D380" s="506"/>
      <c r="E380" s="506"/>
      <c r="F380" s="506"/>
      <c r="G380" s="506"/>
      <c r="H380" s="506"/>
      <c r="I380" s="507"/>
      <c r="J380" s="508"/>
      <c r="K380" s="506"/>
      <c r="L380" s="507"/>
    </row>
    <row r="381" spans="3:12" x14ac:dyDescent="0.45">
      <c r="C381" s="505"/>
      <c r="D381" s="506"/>
      <c r="E381" s="506"/>
      <c r="F381" s="506"/>
      <c r="G381" s="506"/>
      <c r="H381" s="506"/>
      <c r="I381" s="507"/>
      <c r="J381" s="508"/>
      <c r="K381" s="506"/>
      <c r="L381" s="507"/>
    </row>
    <row r="382" spans="3:12" x14ac:dyDescent="0.45">
      <c r="C382" s="505"/>
      <c r="D382" s="506"/>
      <c r="E382" s="506"/>
      <c r="F382" s="506"/>
      <c r="G382" s="506"/>
      <c r="H382" s="506"/>
      <c r="I382" s="507"/>
      <c r="J382" s="508"/>
      <c r="K382" s="506"/>
      <c r="L382" s="507"/>
    </row>
    <row r="383" spans="3:12" x14ac:dyDescent="0.45">
      <c r="C383" s="505"/>
      <c r="D383" s="506"/>
      <c r="E383" s="506"/>
      <c r="F383" s="506"/>
      <c r="G383" s="506"/>
      <c r="H383" s="506"/>
      <c r="I383" s="507"/>
      <c r="J383" s="508"/>
      <c r="K383" s="506"/>
      <c r="L383" s="507"/>
    </row>
    <row r="384" spans="3:12" x14ac:dyDescent="0.45">
      <c r="C384" s="505"/>
      <c r="D384" s="506"/>
      <c r="E384" s="506"/>
      <c r="F384" s="506"/>
      <c r="G384" s="506"/>
      <c r="H384" s="506"/>
      <c r="I384" s="507"/>
      <c r="J384" s="508"/>
      <c r="K384" s="506"/>
      <c r="L384" s="507"/>
    </row>
    <row r="385" spans="3:12" x14ac:dyDescent="0.45">
      <c r="C385" s="505"/>
      <c r="D385" s="506"/>
      <c r="E385" s="506"/>
      <c r="F385" s="506"/>
      <c r="G385" s="506"/>
      <c r="H385" s="506"/>
      <c r="I385" s="507"/>
      <c r="J385" s="508"/>
      <c r="K385" s="506"/>
      <c r="L385" s="507"/>
    </row>
    <row r="386" spans="3:12" x14ac:dyDescent="0.45">
      <c r="C386" s="505"/>
      <c r="D386" s="506"/>
      <c r="E386" s="506"/>
      <c r="F386" s="506"/>
      <c r="G386" s="506"/>
      <c r="H386" s="506"/>
      <c r="I386" s="507"/>
      <c r="J386" s="508"/>
      <c r="K386" s="506"/>
      <c r="L386" s="507"/>
    </row>
    <row r="387" spans="3:12" x14ac:dyDescent="0.45">
      <c r="C387" s="505"/>
      <c r="D387" s="506"/>
      <c r="E387" s="506"/>
      <c r="F387" s="506"/>
      <c r="G387" s="506"/>
      <c r="H387" s="506"/>
      <c r="I387" s="507"/>
      <c r="J387" s="508"/>
      <c r="K387" s="506"/>
      <c r="L387" s="507"/>
    </row>
    <row r="388" spans="3:12" x14ac:dyDescent="0.45">
      <c r="C388" s="505"/>
      <c r="D388" s="506"/>
      <c r="E388" s="506"/>
      <c r="F388" s="506"/>
      <c r="G388" s="506"/>
      <c r="H388" s="506"/>
      <c r="I388" s="507"/>
      <c r="J388" s="508"/>
      <c r="K388" s="506"/>
      <c r="L388" s="507"/>
    </row>
    <row r="389" spans="3:12" x14ac:dyDescent="0.45">
      <c r="C389" s="505"/>
      <c r="D389" s="506"/>
      <c r="E389" s="506"/>
      <c r="F389" s="506"/>
      <c r="G389" s="506"/>
      <c r="H389" s="506"/>
      <c r="I389" s="507"/>
      <c r="J389" s="508"/>
      <c r="K389" s="506"/>
      <c r="L389" s="507"/>
    </row>
    <row r="390" spans="3:12" x14ac:dyDescent="0.45">
      <c r="C390" s="505"/>
      <c r="D390" s="506"/>
      <c r="E390" s="506"/>
      <c r="F390" s="506"/>
      <c r="G390" s="506"/>
      <c r="H390" s="506"/>
      <c r="I390" s="507"/>
      <c r="J390" s="508"/>
      <c r="K390" s="506"/>
      <c r="L390" s="507"/>
    </row>
    <row r="391" spans="3:12" x14ac:dyDescent="0.45">
      <c r="C391" s="505"/>
      <c r="D391" s="506"/>
      <c r="E391" s="506"/>
      <c r="F391" s="506"/>
      <c r="G391" s="506"/>
      <c r="H391" s="506"/>
      <c r="I391" s="507"/>
      <c r="J391" s="508"/>
      <c r="K391" s="506"/>
      <c r="L391" s="507"/>
    </row>
    <row r="392" spans="3:12" x14ac:dyDescent="0.45">
      <c r="C392" s="505"/>
      <c r="D392" s="506"/>
      <c r="E392" s="506"/>
      <c r="F392" s="506"/>
      <c r="G392" s="506"/>
      <c r="H392" s="506"/>
      <c r="I392" s="507"/>
      <c r="J392" s="508"/>
      <c r="K392" s="506"/>
      <c r="L392" s="507"/>
    </row>
    <row r="393" spans="3:12" x14ac:dyDescent="0.45">
      <c r="C393" s="505"/>
      <c r="D393" s="506"/>
      <c r="E393" s="506"/>
      <c r="F393" s="506"/>
      <c r="G393" s="506"/>
      <c r="H393" s="506"/>
      <c r="I393" s="507"/>
      <c r="J393" s="508"/>
      <c r="K393" s="506"/>
      <c r="L393" s="507"/>
    </row>
    <row r="394" spans="3:12" x14ac:dyDescent="0.45">
      <c r="C394" s="505"/>
      <c r="D394" s="506"/>
      <c r="E394" s="506"/>
      <c r="F394" s="506"/>
      <c r="G394" s="506"/>
      <c r="H394" s="506"/>
      <c r="I394" s="507"/>
      <c r="J394" s="508"/>
      <c r="K394" s="506"/>
      <c r="L394" s="507"/>
    </row>
    <row r="395" spans="3:12" x14ac:dyDescent="0.45">
      <c r="C395" s="505"/>
      <c r="D395" s="506"/>
      <c r="E395" s="506"/>
      <c r="F395" s="506"/>
      <c r="G395" s="506"/>
      <c r="H395" s="506"/>
      <c r="I395" s="507"/>
      <c r="J395" s="508"/>
      <c r="K395" s="506"/>
      <c r="L395" s="507"/>
    </row>
    <row r="396" spans="3:12" x14ac:dyDescent="0.45">
      <c r="C396" s="505"/>
      <c r="D396" s="506"/>
      <c r="E396" s="506"/>
      <c r="F396" s="506"/>
      <c r="G396" s="506"/>
      <c r="H396" s="506"/>
      <c r="I396" s="507"/>
      <c r="J396" s="508"/>
      <c r="K396" s="506"/>
      <c r="L396" s="507"/>
    </row>
    <row r="397" spans="3:12" x14ac:dyDescent="0.45">
      <c r="C397" s="505"/>
      <c r="D397" s="506"/>
      <c r="E397" s="506"/>
      <c r="F397" s="506"/>
      <c r="G397" s="506"/>
      <c r="H397" s="506"/>
      <c r="I397" s="507"/>
      <c r="J397" s="508"/>
      <c r="K397" s="506"/>
      <c r="L397" s="507"/>
    </row>
    <row r="398" spans="3:12" x14ac:dyDescent="0.45">
      <c r="C398" s="505"/>
      <c r="D398" s="506"/>
      <c r="E398" s="506"/>
      <c r="F398" s="506"/>
      <c r="G398" s="506"/>
      <c r="H398" s="506"/>
      <c r="I398" s="507"/>
      <c r="J398" s="508"/>
      <c r="K398" s="506"/>
      <c r="L398" s="507"/>
    </row>
    <row r="399" spans="3:12" x14ac:dyDescent="0.45">
      <c r="C399" s="505"/>
      <c r="D399" s="506"/>
      <c r="E399" s="506"/>
      <c r="F399" s="506"/>
      <c r="G399" s="506"/>
      <c r="H399" s="506"/>
      <c r="I399" s="507"/>
      <c r="J399" s="508"/>
      <c r="K399" s="506"/>
      <c r="L399" s="507"/>
    </row>
    <row r="400" spans="3:12" x14ac:dyDescent="0.45">
      <c r="C400" s="505"/>
      <c r="D400" s="506"/>
      <c r="E400" s="506"/>
      <c r="F400" s="506"/>
      <c r="G400" s="506"/>
      <c r="H400" s="506"/>
      <c r="I400" s="507"/>
      <c r="J400" s="508"/>
      <c r="K400" s="506"/>
      <c r="L400" s="507"/>
    </row>
    <row r="401" spans="3:12" x14ac:dyDescent="0.45">
      <c r="C401" s="505"/>
      <c r="D401" s="506"/>
      <c r="E401" s="506"/>
      <c r="F401" s="506"/>
      <c r="G401" s="506"/>
      <c r="H401" s="506"/>
      <c r="I401" s="507"/>
      <c r="J401" s="508"/>
      <c r="K401" s="506"/>
      <c r="L401" s="507"/>
    </row>
    <row r="402" spans="3:12" x14ac:dyDescent="0.45">
      <c r="C402" s="505"/>
      <c r="D402" s="506"/>
      <c r="E402" s="506"/>
      <c r="F402" s="506"/>
      <c r="G402" s="506"/>
      <c r="H402" s="506"/>
      <c r="I402" s="507"/>
      <c r="J402" s="508"/>
      <c r="K402" s="506"/>
      <c r="L402" s="507"/>
    </row>
    <row r="403" spans="3:12" x14ac:dyDescent="0.45">
      <c r="C403" s="505"/>
      <c r="D403" s="506"/>
      <c r="E403" s="506"/>
      <c r="F403" s="506"/>
      <c r="G403" s="506"/>
      <c r="H403" s="506"/>
      <c r="I403" s="507"/>
      <c r="J403" s="508"/>
      <c r="K403" s="506"/>
      <c r="L403" s="507"/>
    </row>
    <row r="404" spans="3:12" x14ac:dyDescent="0.45">
      <c r="C404" s="505"/>
      <c r="D404" s="506"/>
      <c r="E404" s="506"/>
      <c r="F404" s="506"/>
      <c r="G404" s="506"/>
      <c r="H404" s="506"/>
      <c r="I404" s="507"/>
      <c r="J404" s="508"/>
      <c r="K404" s="506"/>
      <c r="L404" s="507"/>
    </row>
    <row r="405" spans="3:12" x14ac:dyDescent="0.45">
      <c r="C405" s="505"/>
      <c r="D405" s="506"/>
      <c r="E405" s="506"/>
      <c r="F405" s="506"/>
      <c r="G405" s="506"/>
      <c r="H405" s="506"/>
      <c r="I405" s="507"/>
      <c r="J405" s="508"/>
      <c r="K405" s="506"/>
      <c r="L405" s="507"/>
    </row>
    <row r="406" spans="3:12" x14ac:dyDescent="0.45">
      <c r="C406" s="505"/>
      <c r="D406" s="506"/>
      <c r="E406" s="506"/>
      <c r="F406" s="506"/>
      <c r="G406" s="506"/>
      <c r="H406" s="506"/>
      <c r="I406" s="507"/>
      <c r="J406" s="508"/>
      <c r="K406" s="506"/>
      <c r="L406" s="507"/>
    </row>
    <row r="407" spans="3:12" x14ac:dyDescent="0.45">
      <c r="C407" s="505"/>
      <c r="D407" s="506"/>
      <c r="E407" s="506"/>
      <c r="F407" s="506"/>
      <c r="G407" s="506"/>
      <c r="H407" s="506"/>
      <c r="I407" s="507"/>
      <c r="J407" s="508"/>
      <c r="K407" s="506"/>
      <c r="L407" s="507"/>
    </row>
    <row r="408" spans="3:12" x14ac:dyDescent="0.45">
      <c r="C408" s="505"/>
      <c r="D408" s="506"/>
      <c r="E408" s="506"/>
      <c r="F408" s="506"/>
      <c r="G408" s="506"/>
      <c r="H408" s="506"/>
      <c r="I408" s="507"/>
      <c r="J408" s="508"/>
      <c r="K408" s="506"/>
      <c r="L408" s="507"/>
    </row>
    <row r="409" spans="3:12" x14ac:dyDescent="0.45">
      <c r="C409" s="505"/>
      <c r="D409" s="506"/>
      <c r="E409" s="506"/>
      <c r="F409" s="506"/>
      <c r="G409" s="506"/>
      <c r="H409" s="506"/>
      <c r="I409" s="507"/>
      <c r="J409" s="508"/>
      <c r="K409" s="506"/>
      <c r="L409" s="507"/>
    </row>
    <row r="410" spans="3:12" x14ac:dyDescent="0.45">
      <c r="C410" s="505"/>
      <c r="D410" s="506"/>
      <c r="E410" s="506"/>
      <c r="F410" s="506"/>
      <c r="G410" s="506"/>
      <c r="H410" s="506"/>
      <c r="I410" s="507"/>
      <c r="J410" s="508"/>
      <c r="K410" s="506"/>
      <c r="L410" s="507"/>
    </row>
    <row r="411" spans="3:12" x14ac:dyDescent="0.45">
      <c r="C411" s="505"/>
      <c r="D411" s="506"/>
      <c r="E411" s="506"/>
      <c r="F411" s="506"/>
      <c r="G411" s="506"/>
      <c r="H411" s="506"/>
      <c r="I411" s="507"/>
      <c r="J411" s="508"/>
      <c r="K411" s="506"/>
      <c r="L411" s="507"/>
    </row>
    <row r="412" spans="3:12" x14ac:dyDescent="0.45">
      <c r="C412" s="505"/>
      <c r="D412" s="506"/>
      <c r="E412" s="506"/>
      <c r="F412" s="506"/>
      <c r="G412" s="506"/>
      <c r="H412" s="506"/>
      <c r="I412" s="507"/>
      <c r="J412" s="508"/>
      <c r="K412" s="506"/>
      <c r="L412" s="507"/>
    </row>
    <row r="413" spans="3:12" x14ac:dyDescent="0.45">
      <c r="C413" s="505"/>
      <c r="D413" s="506"/>
      <c r="E413" s="506"/>
      <c r="F413" s="506"/>
      <c r="G413" s="506"/>
      <c r="H413" s="506"/>
      <c r="I413" s="507"/>
      <c r="J413" s="508"/>
      <c r="K413" s="506"/>
      <c r="L413" s="507"/>
    </row>
    <row r="414" spans="3:12" x14ac:dyDescent="0.45">
      <c r="C414" s="505"/>
      <c r="D414" s="506"/>
      <c r="E414" s="506"/>
      <c r="F414" s="506"/>
      <c r="G414" s="506"/>
      <c r="H414" s="506"/>
      <c r="I414" s="507"/>
      <c r="J414" s="508"/>
      <c r="K414" s="506"/>
      <c r="L414" s="507"/>
    </row>
    <row r="415" spans="3:12" x14ac:dyDescent="0.45">
      <c r="C415" s="505"/>
      <c r="D415" s="506"/>
      <c r="E415" s="506"/>
      <c r="F415" s="506"/>
      <c r="G415" s="506"/>
      <c r="H415" s="506"/>
      <c r="I415" s="507"/>
      <c r="J415" s="508"/>
      <c r="K415" s="506"/>
      <c r="L415" s="507"/>
    </row>
    <row r="416" spans="3:12" x14ac:dyDescent="0.45">
      <c r="C416" s="505"/>
      <c r="D416" s="506"/>
      <c r="E416" s="506"/>
      <c r="F416" s="506"/>
      <c r="G416" s="506"/>
      <c r="H416" s="506"/>
      <c r="I416" s="507"/>
      <c r="J416" s="508"/>
      <c r="K416" s="506"/>
      <c r="L416" s="507"/>
    </row>
    <row r="417" spans="3:12" x14ac:dyDescent="0.45">
      <c r="C417" s="505"/>
      <c r="D417" s="506"/>
      <c r="E417" s="506"/>
      <c r="F417" s="506"/>
      <c r="G417" s="506"/>
      <c r="H417" s="506"/>
      <c r="I417" s="507"/>
      <c r="J417" s="508"/>
      <c r="K417" s="506"/>
      <c r="L417" s="507"/>
    </row>
    <row r="418" spans="3:12" x14ac:dyDescent="0.45">
      <c r="C418" s="505"/>
      <c r="D418" s="506"/>
      <c r="E418" s="506"/>
      <c r="F418" s="506"/>
      <c r="G418" s="506"/>
      <c r="H418" s="506"/>
      <c r="I418" s="507"/>
      <c r="J418" s="508"/>
      <c r="K418" s="506"/>
      <c r="L418" s="507"/>
    </row>
    <row r="419" spans="3:12" x14ac:dyDescent="0.45">
      <c r="C419" s="505"/>
      <c r="D419" s="506"/>
      <c r="E419" s="506"/>
      <c r="F419" s="506"/>
      <c r="G419" s="506"/>
      <c r="H419" s="506"/>
      <c r="I419" s="507"/>
      <c r="J419" s="508"/>
      <c r="K419" s="506"/>
      <c r="L419" s="507"/>
    </row>
    <row r="420" spans="3:12" x14ac:dyDescent="0.45">
      <c r="C420" s="505"/>
      <c r="D420" s="506"/>
      <c r="E420" s="506"/>
      <c r="F420" s="506"/>
      <c r="G420" s="506"/>
      <c r="H420" s="506"/>
      <c r="I420" s="507"/>
      <c r="J420" s="508"/>
      <c r="K420" s="506"/>
      <c r="L420" s="507"/>
    </row>
    <row r="421" spans="3:12" x14ac:dyDescent="0.45">
      <c r="C421" s="505"/>
      <c r="D421" s="506"/>
      <c r="E421" s="506"/>
      <c r="F421" s="506"/>
      <c r="G421" s="506"/>
      <c r="H421" s="506"/>
      <c r="I421" s="507"/>
      <c r="J421" s="508"/>
      <c r="K421" s="506"/>
      <c r="L421" s="507"/>
    </row>
    <row r="422" spans="3:12" x14ac:dyDescent="0.45">
      <c r="C422" s="505"/>
      <c r="D422" s="506"/>
      <c r="E422" s="506"/>
      <c r="F422" s="506"/>
      <c r="G422" s="506"/>
      <c r="H422" s="506"/>
      <c r="I422" s="507"/>
      <c r="J422" s="508"/>
      <c r="K422" s="506"/>
      <c r="L422" s="507"/>
    </row>
    <row r="423" spans="3:12" x14ac:dyDescent="0.45">
      <c r="C423" s="505"/>
      <c r="D423" s="506"/>
      <c r="E423" s="506"/>
      <c r="F423" s="506"/>
      <c r="G423" s="506"/>
      <c r="H423" s="506"/>
      <c r="I423" s="507"/>
      <c r="J423" s="508"/>
      <c r="K423" s="506"/>
      <c r="L423" s="507"/>
    </row>
    <row r="424" spans="3:12" x14ac:dyDescent="0.45">
      <c r="C424" s="505"/>
      <c r="D424" s="506"/>
      <c r="E424" s="506"/>
      <c r="F424" s="506"/>
      <c r="G424" s="506"/>
      <c r="H424" s="506"/>
      <c r="I424" s="507"/>
      <c r="J424" s="508"/>
      <c r="K424" s="506"/>
      <c r="L424" s="507"/>
    </row>
    <row r="425" spans="3:12" x14ac:dyDescent="0.45">
      <c r="C425" s="505"/>
      <c r="D425" s="506"/>
      <c r="E425" s="506"/>
      <c r="F425" s="506"/>
      <c r="G425" s="506"/>
      <c r="H425" s="506"/>
      <c r="I425" s="507"/>
      <c r="J425" s="508"/>
      <c r="K425" s="506"/>
      <c r="L425" s="507"/>
    </row>
    <row r="426" spans="3:12" x14ac:dyDescent="0.45">
      <c r="C426" s="505"/>
      <c r="D426" s="506"/>
      <c r="E426" s="506"/>
      <c r="F426" s="506"/>
      <c r="G426" s="506"/>
      <c r="H426" s="506"/>
      <c r="I426" s="507"/>
      <c r="J426" s="508"/>
      <c r="K426" s="506"/>
      <c r="L426" s="507"/>
    </row>
    <row r="427" spans="3:12" x14ac:dyDescent="0.45">
      <c r="C427" s="505"/>
      <c r="D427" s="506"/>
      <c r="E427" s="506"/>
      <c r="F427" s="506"/>
      <c r="G427" s="506"/>
      <c r="H427" s="506"/>
      <c r="I427" s="507"/>
      <c r="J427" s="508"/>
      <c r="K427" s="506"/>
      <c r="L427" s="507"/>
    </row>
    <row r="428" spans="3:12" x14ac:dyDescent="0.45">
      <c r="C428" s="505"/>
      <c r="D428" s="506"/>
      <c r="E428" s="506"/>
      <c r="F428" s="506"/>
      <c r="G428" s="506"/>
      <c r="H428" s="506"/>
      <c r="I428" s="507"/>
      <c r="J428" s="508"/>
      <c r="K428" s="506"/>
      <c r="L428" s="507"/>
    </row>
    <row r="429" spans="3:12" x14ac:dyDescent="0.45">
      <c r="C429" s="505"/>
      <c r="D429" s="506"/>
      <c r="E429" s="506"/>
      <c r="F429" s="506"/>
      <c r="G429" s="506"/>
      <c r="H429" s="506"/>
      <c r="I429" s="507"/>
      <c r="J429" s="508"/>
      <c r="K429" s="506"/>
      <c r="L429" s="507"/>
    </row>
    <row r="430" spans="3:12" x14ac:dyDescent="0.45">
      <c r="C430" s="505"/>
      <c r="D430" s="506"/>
      <c r="E430" s="506"/>
      <c r="F430" s="506"/>
      <c r="G430" s="506"/>
      <c r="H430" s="506"/>
      <c r="I430" s="507"/>
      <c r="J430" s="508"/>
      <c r="K430" s="506"/>
      <c r="L430" s="507"/>
    </row>
    <row r="431" spans="3:12" x14ac:dyDescent="0.45">
      <c r="C431" s="505"/>
      <c r="D431" s="506"/>
      <c r="E431" s="506"/>
      <c r="F431" s="506"/>
      <c r="G431" s="506"/>
      <c r="H431" s="506"/>
      <c r="I431" s="507"/>
      <c r="J431" s="508"/>
      <c r="K431" s="506"/>
      <c r="L431" s="507"/>
    </row>
    <row r="432" spans="3:12" x14ac:dyDescent="0.45">
      <c r="C432" s="505"/>
      <c r="D432" s="506"/>
      <c r="E432" s="506"/>
      <c r="F432" s="506"/>
      <c r="G432" s="506"/>
      <c r="H432" s="506"/>
      <c r="I432" s="507"/>
      <c r="J432" s="508"/>
      <c r="K432" s="506"/>
      <c r="L432" s="507"/>
    </row>
    <row r="433" spans="3:12" x14ac:dyDescent="0.45">
      <c r="C433" s="505"/>
      <c r="D433" s="506"/>
      <c r="E433" s="506"/>
      <c r="F433" s="506"/>
      <c r="G433" s="506"/>
      <c r="H433" s="506"/>
      <c r="I433" s="507"/>
      <c r="J433" s="508"/>
      <c r="K433" s="506"/>
      <c r="L433" s="507"/>
    </row>
    <row r="434" spans="3:12" x14ac:dyDescent="0.45">
      <c r="C434" s="505"/>
      <c r="D434" s="506"/>
      <c r="E434" s="506"/>
      <c r="F434" s="506"/>
      <c r="G434" s="506"/>
      <c r="H434" s="506"/>
      <c r="I434" s="507"/>
      <c r="J434" s="508"/>
      <c r="K434" s="506"/>
      <c r="L434" s="507"/>
    </row>
    <row r="435" spans="3:12" x14ac:dyDescent="0.45">
      <c r="C435" s="505"/>
      <c r="D435" s="506"/>
      <c r="E435" s="506"/>
      <c r="F435" s="506"/>
      <c r="G435" s="506"/>
      <c r="H435" s="506"/>
      <c r="I435" s="507"/>
      <c r="J435" s="508"/>
      <c r="K435" s="506"/>
      <c r="L435" s="507"/>
    </row>
    <row r="436" spans="3:12" x14ac:dyDescent="0.45">
      <c r="C436" s="505"/>
      <c r="D436" s="506"/>
      <c r="E436" s="506"/>
      <c r="F436" s="506"/>
      <c r="G436" s="506"/>
      <c r="H436" s="506"/>
      <c r="I436" s="507"/>
      <c r="J436" s="508"/>
      <c r="K436" s="506"/>
      <c r="L436" s="507"/>
    </row>
    <row r="437" spans="3:12" x14ac:dyDescent="0.45">
      <c r="C437" s="505"/>
      <c r="D437" s="506"/>
      <c r="E437" s="506"/>
      <c r="F437" s="506"/>
      <c r="G437" s="506"/>
      <c r="H437" s="506"/>
      <c r="I437" s="507"/>
      <c r="J437" s="508"/>
      <c r="K437" s="506"/>
      <c r="L437" s="507"/>
    </row>
    <row r="438" spans="3:12" x14ac:dyDescent="0.45">
      <c r="C438" s="505"/>
      <c r="D438" s="506"/>
      <c r="E438" s="506"/>
      <c r="F438" s="506"/>
      <c r="G438" s="506"/>
      <c r="H438" s="506"/>
      <c r="I438" s="507"/>
      <c r="J438" s="508"/>
      <c r="K438" s="506"/>
      <c r="L438" s="507"/>
    </row>
    <row r="439" spans="3:12" x14ac:dyDescent="0.45">
      <c r="C439" s="505"/>
      <c r="D439" s="506"/>
      <c r="E439" s="506"/>
      <c r="F439" s="506"/>
      <c r="G439" s="506"/>
      <c r="H439" s="506"/>
      <c r="I439" s="507"/>
      <c r="J439" s="508"/>
      <c r="K439" s="506"/>
      <c r="L439" s="507"/>
    </row>
    <row r="440" spans="3:12" x14ac:dyDescent="0.45">
      <c r="C440" s="505"/>
      <c r="D440" s="506"/>
      <c r="E440" s="506"/>
      <c r="F440" s="506"/>
      <c r="G440" s="506"/>
      <c r="H440" s="506"/>
      <c r="I440" s="507"/>
      <c r="J440" s="508"/>
      <c r="K440" s="506"/>
      <c r="L440" s="507"/>
    </row>
    <row r="441" spans="3:12" x14ac:dyDescent="0.45">
      <c r="C441" s="505"/>
      <c r="D441" s="506"/>
      <c r="E441" s="506"/>
      <c r="F441" s="506"/>
      <c r="G441" s="506"/>
      <c r="H441" s="506"/>
      <c r="I441" s="507"/>
      <c r="J441" s="508"/>
      <c r="K441" s="506"/>
      <c r="L441" s="507"/>
    </row>
    <row r="442" spans="3:12" x14ac:dyDescent="0.45">
      <c r="C442" s="505"/>
      <c r="D442" s="506"/>
      <c r="E442" s="506"/>
      <c r="F442" s="506"/>
      <c r="G442" s="506"/>
      <c r="H442" s="506"/>
      <c r="I442" s="507"/>
      <c r="J442" s="508"/>
      <c r="K442" s="506"/>
      <c r="L442" s="507"/>
    </row>
    <row r="443" spans="3:12" x14ac:dyDescent="0.45">
      <c r="C443" s="505"/>
      <c r="D443" s="506"/>
      <c r="E443" s="506"/>
      <c r="F443" s="506"/>
      <c r="G443" s="506"/>
      <c r="H443" s="506"/>
      <c r="I443" s="507"/>
      <c r="J443" s="508"/>
      <c r="K443" s="506"/>
      <c r="L443" s="507"/>
    </row>
    <row r="444" spans="3:12" x14ac:dyDescent="0.45">
      <c r="C444" s="505"/>
      <c r="D444" s="506"/>
      <c r="E444" s="506"/>
      <c r="F444" s="506"/>
      <c r="G444" s="506"/>
      <c r="H444" s="506"/>
      <c r="I444" s="507"/>
      <c r="J444" s="508"/>
      <c r="K444" s="506"/>
      <c r="L444" s="507"/>
    </row>
    <row r="445" spans="3:12" x14ac:dyDescent="0.45">
      <c r="C445" s="505"/>
      <c r="D445" s="506"/>
      <c r="E445" s="506"/>
      <c r="F445" s="506"/>
      <c r="G445" s="506"/>
      <c r="H445" s="506"/>
      <c r="I445" s="507"/>
      <c r="J445" s="508"/>
      <c r="K445" s="506"/>
      <c r="L445" s="507"/>
    </row>
    <row r="446" spans="3:12" x14ac:dyDescent="0.45">
      <c r="C446" s="505"/>
      <c r="D446" s="506"/>
      <c r="E446" s="506"/>
      <c r="F446" s="506"/>
      <c r="G446" s="506"/>
      <c r="H446" s="506"/>
      <c r="I446" s="507"/>
      <c r="J446" s="508"/>
      <c r="K446" s="506"/>
      <c r="L446" s="507"/>
    </row>
    <row r="447" spans="3:12" x14ac:dyDescent="0.45">
      <c r="C447" s="505"/>
      <c r="D447" s="506"/>
      <c r="E447" s="506"/>
      <c r="F447" s="506"/>
      <c r="G447" s="506"/>
      <c r="H447" s="506"/>
      <c r="I447" s="507"/>
      <c r="J447" s="508"/>
      <c r="K447" s="506"/>
      <c r="L447" s="507"/>
    </row>
    <row r="448" spans="3:12" x14ac:dyDescent="0.45">
      <c r="C448" s="505"/>
      <c r="D448" s="506"/>
      <c r="E448" s="506"/>
      <c r="F448" s="506"/>
      <c r="G448" s="506"/>
      <c r="H448" s="506"/>
      <c r="I448" s="507"/>
      <c r="J448" s="508"/>
      <c r="K448" s="506"/>
      <c r="L448" s="507"/>
    </row>
    <row r="449" spans="3:12" x14ac:dyDescent="0.45">
      <c r="C449" s="505"/>
      <c r="D449" s="506"/>
      <c r="E449" s="506"/>
      <c r="F449" s="506"/>
      <c r="G449" s="506"/>
      <c r="H449" s="506"/>
      <c r="I449" s="507"/>
      <c r="J449" s="508"/>
      <c r="K449" s="506"/>
      <c r="L449" s="507"/>
    </row>
    <row r="450" spans="3:12" x14ac:dyDescent="0.45">
      <c r="C450" s="505"/>
      <c r="D450" s="506"/>
      <c r="E450" s="506"/>
      <c r="F450" s="506"/>
      <c r="G450" s="506"/>
      <c r="H450" s="506"/>
      <c r="I450" s="507"/>
      <c r="J450" s="508"/>
      <c r="K450" s="506"/>
      <c r="L450" s="507"/>
    </row>
    <row r="451" spans="3:12" x14ac:dyDescent="0.45">
      <c r="C451" s="505"/>
      <c r="D451" s="506"/>
      <c r="E451" s="506"/>
      <c r="F451" s="506"/>
      <c r="G451" s="506"/>
      <c r="H451" s="506"/>
      <c r="I451" s="507"/>
      <c r="J451" s="508"/>
      <c r="K451" s="506"/>
      <c r="L451" s="507"/>
    </row>
    <row r="452" spans="3:12" x14ac:dyDescent="0.45">
      <c r="C452" s="505"/>
      <c r="D452" s="506"/>
      <c r="E452" s="506"/>
      <c r="F452" s="506"/>
      <c r="G452" s="506"/>
      <c r="H452" s="506"/>
      <c r="I452" s="507"/>
      <c r="J452" s="508"/>
      <c r="K452" s="506"/>
      <c r="L452" s="507"/>
    </row>
    <row r="453" spans="3:12" x14ac:dyDescent="0.45">
      <c r="C453" s="505"/>
      <c r="D453" s="506"/>
      <c r="E453" s="506"/>
      <c r="F453" s="506"/>
      <c r="G453" s="506"/>
      <c r="H453" s="506"/>
      <c r="I453" s="507"/>
      <c r="J453" s="508"/>
      <c r="K453" s="506"/>
      <c r="L453" s="507"/>
    </row>
    <row r="454" spans="3:12" x14ac:dyDescent="0.45">
      <c r="C454" s="505"/>
      <c r="D454" s="506"/>
      <c r="E454" s="506"/>
      <c r="F454" s="506"/>
      <c r="G454" s="506"/>
      <c r="H454" s="506"/>
      <c r="I454" s="507"/>
      <c r="J454" s="508"/>
      <c r="K454" s="506"/>
      <c r="L454" s="507"/>
    </row>
    <row r="455" spans="3:12" x14ac:dyDescent="0.45">
      <c r="C455" s="505"/>
      <c r="D455" s="506"/>
      <c r="E455" s="506"/>
      <c r="F455" s="506"/>
      <c r="G455" s="506"/>
      <c r="H455" s="506"/>
      <c r="I455" s="507"/>
      <c r="J455" s="508"/>
      <c r="K455" s="506"/>
      <c r="L455" s="507"/>
    </row>
    <row r="456" spans="3:12" x14ac:dyDescent="0.45">
      <c r="C456" s="505"/>
      <c r="D456" s="506"/>
      <c r="E456" s="506"/>
      <c r="F456" s="506"/>
      <c r="G456" s="506"/>
      <c r="H456" s="506"/>
      <c r="I456" s="507"/>
      <c r="J456" s="508"/>
      <c r="K456" s="506"/>
      <c r="L456" s="507"/>
    </row>
    <row r="457" spans="3:12" x14ac:dyDescent="0.45">
      <c r="C457" s="505"/>
      <c r="D457" s="506"/>
      <c r="E457" s="506"/>
      <c r="F457" s="506"/>
      <c r="G457" s="506"/>
      <c r="H457" s="506"/>
      <c r="I457" s="507"/>
      <c r="J457" s="508"/>
      <c r="K457" s="506"/>
      <c r="L457" s="507"/>
    </row>
    <row r="458" spans="3:12" x14ac:dyDescent="0.45">
      <c r="C458" s="505"/>
      <c r="D458" s="506"/>
      <c r="E458" s="506"/>
      <c r="F458" s="506"/>
      <c r="G458" s="506"/>
      <c r="H458" s="506"/>
      <c r="I458" s="507"/>
      <c r="J458" s="508"/>
      <c r="K458" s="506"/>
      <c r="L458" s="507"/>
    </row>
    <row r="459" spans="3:12" x14ac:dyDescent="0.45">
      <c r="C459" s="505"/>
      <c r="D459" s="506"/>
      <c r="E459" s="506"/>
      <c r="F459" s="506"/>
      <c r="G459" s="506"/>
      <c r="H459" s="506"/>
      <c r="I459" s="507"/>
      <c r="J459" s="508"/>
      <c r="K459" s="506"/>
      <c r="L459" s="507"/>
    </row>
    <row r="460" spans="3:12" x14ac:dyDescent="0.45">
      <c r="C460" s="505"/>
      <c r="D460" s="506"/>
      <c r="E460" s="506"/>
      <c r="F460" s="506"/>
      <c r="G460" s="506"/>
      <c r="H460" s="506"/>
      <c r="I460" s="507"/>
      <c r="J460" s="508"/>
      <c r="K460" s="506"/>
      <c r="L460" s="507"/>
    </row>
    <row r="461" spans="3:12" x14ac:dyDescent="0.45">
      <c r="C461" s="505"/>
      <c r="D461" s="506"/>
      <c r="E461" s="506"/>
      <c r="F461" s="506"/>
      <c r="G461" s="506"/>
      <c r="H461" s="506"/>
      <c r="I461" s="507"/>
      <c r="J461" s="508"/>
      <c r="K461" s="506"/>
      <c r="L461" s="507"/>
    </row>
    <row r="462" spans="3:12" x14ac:dyDescent="0.45">
      <c r="C462" s="505"/>
      <c r="D462" s="506"/>
      <c r="E462" s="506"/>
      <c r="F462" s="506"/>
      <c r="G462" s="506"/>
      <c r="H462" s="506"/>
      <c r="I462" s="507"/>
      <c r="J462" s="508"/>
      <c r="K462" s="506"/>
      <c r="L462" s="507"/>
    </row>
    <row r="463" spans="3:12" x14ac:dyDescent="0.45">
      <c r="C463" s="505"/>
      <c r="D463" s="506"/>
      <c r="E463" s="506"/>
      <c r="F463" s="506"/>
      <c r="G463" s="506"/>
      <c r="H463" s="506"/>
      <c r="I463" s="507"/>
      <c r="J463" s="508"/>
      <c r="K463" s="506"/>
      <c r="L463" s="507"/>
    </row>
    <row r="464" spans="3:12" x14ac:dyDescent="0.45">
      <c r="C464" s="505"/>
      <c r="D464" s="506"/>
      <c r="E464" s="506"/>
      <c r="F464" s="506"/>
      <c r="G464" s="506"/>
      <c r="H464" s="506"/>
      <c r="I464" s="507"/>
      <c r="J464" s="508"/>
      <c r="K464" s="506"/>
      <c r="L464" s="507"/>
    </row>
    <row r="465" spans="3:12" x14ac:dyDescent="0.45">
      <c r="C465" s="505"/>
      <c r="D465" s="506"/>
      <c r="E465" s="506"/>
      <c r="F465" s="506"/>
      <c r="G465" s="506"/>
      <c r="H465" s="506"/>
      <c r="I465" s="507"/>
      <c r="J465" s="508"/>
      <c r="K465" s="506"/>
      <c r="L465" s="507"/>
    </row>
    <row r="466" spans="3:12" x14ac:dyDescent="0.45">
      <c r="C466" s="505"/>
      <c r="D466" s="506"/>
      <c r="E466" s="506"/>
      <c r="F466" s="506"/>
      <c r="G466" s="506"/>
      <c r="H466" s="506"/>
      <c r="I466" s="507"/>
      <c r="J466" s="508"/>
      <c r="K466" s="506"/>
      <c r="L466" s="507"/>
    </row>
    <row r="467" spans="3:12" x14ac:dyDescent="0.45">
      <c r="C467" s="505"/>
      <c r="D467" s="506"/>
      <c r="E467" s="506"/>
      <c r="F467" s="506"/>
      <c r="G467" s="506"/>
      <c r="H467" s="506"/>
      <c r="I467" s="507"/>
      <c r="J467" s="508"/>
      <c r="K467" s="506"/>
      <c r="L467" s="507"/>
    </row>
    <row r="468" spans="3:12" x14ac:dyDescent="0.45">
      <c r="C468" s="505"/>
      <c r="D468" s="506"/>
      <c r="E468" s="506"/>
      <c r="F468" s="506"/>
      <c r="G468" s="506"/>
      <c r="H468" s="506"/>
      <c r="I468" s="507"/>
      <c r="J468" s="508"/>
      <c r="K468" s="506"/>
      <c r="L468" s="507"/>
    </row>
    <row r="469" spans="3:12" x14ac:dyDescent="0.45">
      <c r="C469" s="505"/>
      <c r="D469" s="506"/>
      <c r="E469" s="506"/>
      <c r="F469" s="506"/>
      <c r="G469" s="506"/>
      <c r="H469" s="506"/>
      <c r="I469" s="507"/>
      <c r="J469" s="508"/>
      <c r="K469" s="506"/>
      <c r="L469" s="507"/>
    </row>
    <row r="470" spans="3:12" x14ac:dyDescent="0.45">
      <c r="C470" s="505"/>
      <c r="D470" s="506"/>
      <c r="E470" s="506"/>
      <c r="F470" s="506"/>
      <c r="G470" s="506"/>
      <c r="H470" s="506"/>
      <c r="I470" s="507"/>
      <c r="J470" s="508"/>
      <c r="K470" s="506"/>
      <c r="L470" s="507"/>
    </row>
    <row r="471" spans="3:12" x14ac:dyDescent="0.45">
      <c r="C471" s="505"/>
      <c r="D471" s="506"/>
      <c r="E471" s="506"/>
      <c r="F471" s="506"/>
      <c r="G471" s="506"/>
      <c r="H471" s="506"/>
      <c r="I471" s="507"/>
      <c r="J471" s="508"/>
      <c r="K471" s="506"/>
      <c r="L471" s="507"/>
    </row>
    <row r="472" spans="3:12" x14ac:dyDescent="0.45">
      <c r="C472" s="505"/>
      <c r="D472" s="506"/>
      <c r="E472" s="506"/>
      <c r="F472" s="506"/>
      <c r="G472" s="506"/>
      <c r="H472" s="506"/>
      <c r="I472" s="507"/>
      <c r="J472" s="508"/>
      <c r="K472" s="506"/>
      <c r="L472" s="507"/>
    </row>
    <row r="473" spans="3:12" x14ac:dyDescent="0.45">
      <c r="C473" s="505"/>
      <c r="D473" s="506"/>
      <c r="E473" s="506"/>
      <c r="F473" s="506"/>
      <c r="G473" s="506"/>
      <c r="H473" s="506"/>
      <c r="I473" s="507"/>
      <c r="J473" s="508"/>
      <c r="K473" s="506"/>
      <c r="L473" s="507"/>
    </row>
  </sheetData>
  <mergeCells count="15">
    <mergeCell ref="B5:C5"/>
    <mergeCell ref="A6:M6"/>
    <mergeCell ref="B18:D18"/>
    <mergeCell ref="B30:D30"/>
    <mergeCell ref="A1:M1"/>
    <mergeCell ref="A2:M2"/>
    <mergeCell ref="A3:A4"/>
    <mergeCell ref="B3:C4"/>
    <mergeCell ref="D3:D4"/>
    <mergeCell ref="E3:F3"/>
    <mergeCell ref="G3:G4"/>
    <mergeCell ref="H3:H4"/>
    <mergeCell ref="I3:J3"/>
    <mergeCell ref="L3:M3"/>
    <mergeCell ref="B15:D15"/>
  </mergeCells>
  <pageMargins left="0.70866141732283472" right="0.70866141732283472" top="0.74803149606299213" bottom="0.98425196850393704" header="0.31496062992125984" footer="0.31496062992125984"/>
  <pageSetup paperSize="5" scale="83" fitToHeight="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3"/>
  <sheetViews>
    <sheetView zoomScaleNormal="100" workbookViewId="0">
      <selection activeCell="C6" sqref="C6"/>
    </sheetView>
  </sheetViews>
  <sheetFormatPr defaultColWidth="9.06640625" defaultRowHeight="14.25" x14ac:dyDescent="0.45"/>
  <cols>
    <col min="2" max="2" width="39.33203125" customWidth="1"/>
    <col min="3" max="3" width="14.73046875" customWidth="1"/>
    <col min="4" max="4" width="15.33203125" customWidth="1"/>
    <col min="5" max="5" width="3.73046875" customWidth="1"/>
    <col min="13" max="13" width="9.06640625" style="5"/>
    <col min="14" max="14" width="48.59765625" customWidth="1"/>
    <col min="15" max="15" width="5.796875" customWidth="1"/>
    <col min="16" max="16" width="9.06640625" style="82"/>
  </cols>
  <sheetData>
    <row r="1" spans="1:16" ht="18" x14ac:dyDescent="0.55000000000000004">
      <c r="B1" s="1"/>
      <c r="F1" s="257"/>
    </row>
    <row r="2" spans="1:16" x14ac:dyDescent="0.45">
      <c r="A2" s="267" t="s">
        <v>0</v>
      </c>
      <c r="B2" s="2" t="s">
        <v>476</v>
      </c>
      <c r="C2" s="272" t="s">
        <v>695</v>
      </c>
      <c r="D2" s="273" t="s">
        <v>696</v>
      </c>
      <c r="N2" s="2"/>
      <c r="O2" s="2"/>
    </row>
    <row r="3" spans="1:16" x14ac:dyDescent="0.45">
      <c r="A3" s="3">
        <v>1</v>
      </c>
      <c r="B3" s="192" t="s">
        <v>477</v>
      </c>
      <c r="C3" s="271">
        <v>10</v>
      </c>
      <c r="D3" s="268">
        <f>'L2. MANAJEMEN 19'!H26</f>
        <v>10</v>
      </c>
      <c r="M3" s="3"/>
      <c r="O3" s="141"/>
      <c r="P3" s="140"/>
    </row>
    <row r="4" spans="1:16" x14ac:dyDescent="0.45">
      <c r="A4" s="3">
        <v>2</v>
      </c>
      <c r="B4" s="193" t="s">
        <v>479</v>
      </c>
      <c r="C4" s="271">
        <v>10</v>
      </c>
      <c r="D4" s="269">
        <f>'L2. MANAJEMEN 19'!H34</f>
        <v>7</v>
      </c>
      <c r="M4" s="3"/>
      <c r="O4" s="141"/>
      <c r="P4" s="140"/>
    </row>
    <row r="5" spans="1:16" x14ac:dyDescent="0.45">
      <c r="A5" s="3">
        <v>3</v>
      </c>
      <c r="B5" s="193" t="s">
        <v>480</v>
      </c>
      <c r="C5" s="271">
        <v>10</v>
      </c>
      <c r="D5" s="269">
        <f>'L2. MANAJEMEN 19'!H41</f>
        <v>10</v>
      </c>
      <c r="M5" s="3"/>
      <c r="O5" s="141"/>
      <c r="P5" s="140"/>
    </row>
    <row r="6" spans="1:16" x14ac:dyDescent="0.45">
      <c r="A6" s="3">
        <v>4</v>
      </c>
      <c r="B6" s="193" t="s">
        <v>481</v>
      </c>
      <c r="C6" s="271">
        <v>10</v>
      </c>
      <c r="D6" s="269">
        <f>'L2. MANAJEMEN 19'!H47</f>
        <v>8</v>
      </c>
      <c r="M6" s="3"/>
      <c r="O6" s="141"/>
      <c r="P6" s="140"/>
    </row>
    <row r="7" spans="1:16" x14ac:dyDescent="0.45">
      <c r="A7" s="3">
        <v>5</v>
      </c>
      <c r="B7" s="194" t="s">
        <v>694</v>
      </c>
      <c r="C7" s="271">
        <v>10</v>
      </c>
      <c r="D7" s="270">
        <f>'L2. MANAJEMEN 19'!H53</f>
        <v>10</v>
      </c>
      <c r="M7" s="3"/>
      <c r="O7" s="141"/>
      <c r="P7" s="140"/>
    </row>
    <row r="8" spans="1:16" ht="24" customHeight="1" x14ac:dyDescent="0.45">
      <c r="A8" s="3">
        <v>6</v>
      </c>
      <c r="B8" s="194" t="s">
        <v>482</v>
      </c>
      <c r="C8" s="271">
        <v>10</v>
      </c>
      <c r="D8" s="270">
        <f>'L2. MANAJEMEN 19'!H61</f>
        <v>10</v>
      </c>
      <c r="M8" s="3"/>
      <c r="O8" s="141"/>
      <c r="P8" s="140"/>
    </row>
    <row r="10" spans="1:16" x14ac:dyDescent="0.45">
      <c r="N10" s="2"/>
    </row>
    <row r="11" spans="1:16" x14ac:dyDescent="0.45">
      <c r="N11" s="195"/>
      <c r="O11" s="141"/>
    </row>
    <row r="12" spans="1:16" x14ac:dyDescent="0.45">
      <c r="N12" s="195"/>
      <c r="O12" s="141"/>
    </row>
    <row r="13" spans="1:16" x14ac:dyDescent="0.45">
      <c r="N13" s="2"/>
      <c r="O13" s="2"/>
    </row>
    <row r="21" spans="13:25" x14ac:dyDescent="0.45">
      <c r="N21" s="2"/>
      <c r="O21" s="2"/>
    </row>
    <row r="22" spans="13:25" x14ac:dyDescent="0.45">
      <c r="M22" s="3"/>
      <c r="N22" s="192"/>
    </row>
    <row r="23" spans="13:25" x14ac:dyDescent="0.45">
      <c r="M23" s="3"/>
      <c r="N23" s="193"/>
      <c r="P23" s="83"/>
      <c r="Q23" s="79"/>
    </row>
    <row r="24" spans="13:25" x14ac:dyDescent="0.45">
      <c r="M24" s="3"/>
      <c r="N24" s="193"/>
      <c r="P24" s="83"/>
      <c r="Q24" s="79"/>
    </row>
    <row r="25" spans="13:25" x14ac:dyDescent="0.45">
      <c r="M25" s="3"/>
      <c r="N25" s="193"/>
      <c r="P25" s="83"/>
      <c r="Q25" s="79"/>
    </row>
    <row r="26" spans="13:25" x14ac:dyDescent="0.45">
      <c r="M26" s="3"/>
      <c r="N26" s="194"/>
      <c r="P26" s="84"/>
      <c r="Q26" s="80"/>
    </row>
    <row r="27" spans="13:25" x14ac:dyDescent="0.45">
      <c r="M27" s="3"/>
      <c r="N27" s="194"/>
      <c r="P27" s="84"/>
      <c r="Q27" s="80"/>
      <c r="R27" s="80"/>
      <c r="S27" s="80"/>
      <c r="T27" s="80"/>
      <c r="U27" s="80"/>
      <c r="V27" s="80"/>
      <c r="W27" s="80"/>
      <c r="X27" s="80"/>
      <c r="Y27" s="80"/>
    </row>
    <row r="31" spans="13:25" x14ac:dyDescent="0.45">
      <c r="N31" s="81"/>
      <c r="O31" s="81"/>
    </row>
    <row r="32" spans="13:25" x14ac:dyDescent="0.45">
      <c r="N32" s="24"/>
      <c r="O32" s="81"/>
    </row>
    <row r="33" spans="13:14" customFormat="1" x14ac:dyDescent="0.45">
      <c r="M33" s="5"/>
      <c r="N33" s="257"/>
    </row>
  </sheetData>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3"/>
  <sheetViews>
    <sheetView zoomScale="90" zoomScaleNormal="90" workbookViewId="0">
      <selection activeCell="H17" sqref="H17"/>
    </sheetView>
  </sheetViews>
  <sheetFormatPr defaultColWidth="9.06640625" defaultRowHeight="14.25" x14ac:dyDescent="0.45"/>
  <cols>
    <col min="2" max="2" width="34.06640625" customWidth="1"/>
    <col min="3" max="3" width="10.59765625" customWidth="1"/>
    <col min="9" max="9" width="9.06640625" style="5"/>
    <col min="10" max="10" width="48.59765625" customWidth="1"/>
    <col min="11" max="11" width="5.796875" customWidth="1"/>
    <col min="12" max="12" width="9.06640625" style="82"/>
  </cols>
  <sheetData>
    <row r="1" spans="1:12" x14ac:dyDescent="0.45">
      <c r="B1" s="257"/>
    </row>
    <row r="2" spans="1:12" x14ac:dyDescent="0.45">
      <c r="A2" s="276" t="s">
        <v>0</v>
      </c>
      <c r="B2" s="277" t="s">
        <v>470</v>
      </c>
      <c r="C2" s="277" t="s">
        <v>695</v>
      </c>
      <c r="D2" s="278" t="s">
        <v>697</v>
      </c>
      <c r="J2" s="2"/>
      <c r="K2" s="2"/>
    </row>
    <row r="3" spans="1:12" x14ac:dyDescent="0.45">
      <c r="A3" s="279">
        <v>1</v>
      </c>
      <c r="B3" s="271" t="s">
        <v>472</v>
      </c>
      <c r="C3" s="280">
        <v>1</v>
      </c>
      <c r="D3" s="281">
        <f>'PKP Essensial'!L6</f>
        <v>0.70757434245696049</v>
      </c>
      <c r="I3" s="3"/>
      <c r="K3" s="141"/>
      <c r="L3" s="140"/>
    </row>
    <row r="4" spans="1:12" x14ac:dyDescent="0.45">
      <c r="A4" s="279">
        <v>2</v>
      </c>
      <c r="B4" s="271" t="s">
        <v>473</v>
      </c>
      <c r="C4" s="280">
        <v>1</v>
      </c>
      <c r="D4" s="281">
        <f>'PKP Essensial'!L35</f>
        <v>0.57267284398456264</v>
      </c>
      <c r="I4" s="3"/>
      <c r="K4" s="141"/>
      <c r="L4" s="140"/>
    </row>
    <row r="5" spans="1:12" x14ac:dyDescent="0.45">
      <c r="A5" s="279">
        <v>3</v>
      </c>
      <c r="B5" s="271" t="s">
        <v>705</v>
      </c>
      <c r="C5" s="280">
        <v>1</v>
      </c>
      <c r="D5" s="281">
        <f>'PKP Essensial'!L58</f>
        <v>0.65881934542392095</v>
      </c>
      <c r="I5" s="3"/>
      <c r="K5" s="141"/>
      <c r="L5" s="140"/>
    </row>
    <row r="6" spans="1:12" x14ac:dyDescent="0.45">
      <c r="A6" s="279">
        <v>4</v>
      </c>
      <c r="B6" s="271" t="s">
        <v>706</v>
      </c>
      <c r="C6" s="280">
        <v>1</v>
      </c>
      <c r="D6" s="281">
        <f>'PKP Essensial'!L92</f>
        <v>0.71908107265923515</v>
      </c>
      <c r="I6" s="3"/>
      <c r="K6" s="141"/>
      <c r="L6" s="140"/>
    </row>
    <row r="7" spans="1:12" x14ac:dyDescent="0.45">
      <c r="A7" s="279">
        <v>5</v>
      </c>
      <c r="B7" s="271" t="s">
        <v>698</v>
      </c>
      <c r="C7" s="280">
        <v>1</v>
      </c>
      <c r="D7" s="281">
        <f>'PKP Essensial'!L117</f>
        <v>0.64180857257614587</v>
      </c>
      <c r="I7" s="3"/>
      <c r="K7" s="141"/>
      <c r="L7" s="140"/>
    </row>
    <row r="8" spans="1:12" x14ac:dyDescent="0.45">
      <c r="A8" s="279">
        <v>6</v>
      </c>
      <c r="B8" s="271" t="s">
        <v>474</v>
      </c>
      <c r="C8" s="280">
        <v>1</v>
      </c>
      <c r="D8" s="281">
        <f>'PKP Essensial'!L132</f>
        <v>0.96073251570218665</v>
      </c>
      <c r="I8" s="3"/>
      <c r="K8" s="141"/>
      <c r="L8" s="140"/>
    </row>
    <row r="10" spans="1:12" x14ac:dyDescent="0.45">
      <c r="J10" s="2"/>
    </row>
    <row r="11" spans="1:12" x14ac:dyDescent="0.45">
      <c r="J11" s="195"/>
      <c r="K11" s="141"/>
    </row>
    <row r="12" spans="1:12" x14ac:dyDescent="0.45">
      <c r="J12" s="195"/>
      <c r="K12" s="141"/>
    </row>
    <row r="13" spans="1:12" x14ac:dyDescent="0.45">
      <c r="J13" s="2"/>
      <c r="K13" s="2"/>
    </row>
    <row r="21" spans="9:21" x14ac:dyDescent="0.45">
      <c r="J21" s="2"/>
      <c r="K21" s="2"/>
    </row>
    <row r="22" spans="9:21" x14ac:dyDescent="0.45">
      <c r="I22" s="3"/>
      <c r="J22" s="192"/>
    </row>
    <row r="23" spans="9:21" x14ac:dyDescent="0.45">
      <c r="I23" s="3"/>
      <c r="J23" s="193"/>
      <c r="L23" s="83"/>
      <c r="M23" s="79"/>
    </row>
    <row r="24" spans="9:21" x14ac:dyDescent="0.45">
      <c r="I24" s="3"/>
      <c r="J24" s="193"/>
      <c r="L24" s="83"/>
      <c r="M24" s="79"/>
    </row>
    <row r="25" spans="9:21" x14ac:dyDescent="0.45">
      <c r="I25" s="3"/>
      <c r="J25" s="193"/>
      <c r="L25" s="83"/>
      <c r="M25" s="79"/>
    </row>
    <row r="26" spans="9:21" x14ac:dyDescent="0.45">
      <c r="I26" s="3"/>
      <c r="J26" s="194"/>
      <c r="L26" s="84"/>
      <c r="M26" s="80"/>
    </row>
    <row r="27" spans="9:21" x14ac:dyDescent="0.45">
      <c r="I27" s="3"/>
      <c r="J27" s="194"/>
      <c r="L27" s="84"/>
      <c r="M27" s="80"/>
      <c r="N27" s="80"/>
      <c r="O27" s="80"/>
      <c r="P27" s="80"/>
      <c r="Q27" s="80"/>
      <c r="R27" s="80"/>
      <c r="S27" s="80"/>
      <c r="T27" s="80"/>
      <c r="U27" s="80"/>
    </row>
    <row r="31" spans="9:21" x14ac:dyDescent="0.45">
      <c r="J31" s="81"/>
      <c r="K31" s="81"/>
    </row>
    <row r="32" spans="9:21" x14ac:dyDescent="0.45">
      <c r="J32" s="24"/>
      <c r="K32" s="81"/>
    </row>
    <row r="33" spans="10:12" x14ac:dyDescent="0.45">
      <c r="J33" s="257"/>
      <c r="L33"/>
    </row>
  </sheetData>
  <pageMargins left="0.69930555555555596" right="0.69930555555555596"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5"/>
  <sheetViews>
    <sheetView zoomScaleNormal="100" workbookViewId="0">
      <selection activeCell="D3" sqref="D3:D5"/>
    </sheetView>
  </sheetViews>
  <sheetFormatPr defaultRowHeight="14.25" x14ac:dyDescent="0.45"/>
  <cols>
    <col min="1" max="1" width="6.796875" customWidth="1"/>
    <col min="2" max="2" width="33.59765625" customWidth="1"/>
  </cols>
  <sheetData>
    <row r="2" spans="1:4" x14ac:dyDescent="0.45">
      <c r="A2" s="5"/>
      <c r="B2" s="2" t="s">
        <v>478</v>
      </c>
      <c r="C2" s="2" t="s">
        <v>695</v>
      </c>
      <c r="D2" s="2" t="s">
        <v>697</v>
      </c>
    </row>
    <row r="3" spans="1:4" x14ac:dyDescent="0.45">
      <c r="A3" s="5">
        <v>1</v>
      </c>
      <c r="B3" s="81" t="s">
        <v>285</v>
      </c>
      <c r="C3" s="280">
        <v>1</v>
      </c>
      <c r="D3" s="668">
        <f>'mutu pelayanan'!L7</f>
        <v>0.93914468537169871</v>
      </c>
    </row>
    <row r="4" spans="1:4" x14ac:dyDescent="0.45">
      <c r="A4" s="5">
        <v>2</v>
      </c>
      <c r="B4" s="24" t="s">
        <v>685</v>
      </c>
      <c r="C4" s="280">
        <v>1</v>
      </c>
      <c r="D4" s="669">
        <f>'mutu pelayanan'!L21</f>
        <v>0.76967482107024943</v>
      </c>
    </row>
    <row r="5" spans="1:4" x14ac:dyDescent="0.45">
      <c r="A5" s="5">
        <v>3</v>
      </c>
      <c r="B5" s="257" t="s">
        <v>684</v>
      </c>
      <c r="C5" s="280">
        <v>1</v>
      </c>
      <c r="D5" s="669">
        <f>'mutu pelayanan'!L63</f>
        <v>0.9039666666666667</v>
      </c>
    </row>
  </sheetData>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D5"/>
  <sheetViews>
    <sheetView topLeftCell="B1" zoomScale="101" zoomScaleNormal="40" workbookViewId="0">
      <selection activeCell="D3" sqref="D3:D5"/>
    </sheetView>
  </sheetViews>
  <sheetFormatPr defaultRowHeight="14.25" x14ac:dyDescent="0.45"/>
  <cols>
    <col min="2" max="2" width="31.59765625" customWidth="1"/>
  </cols>
  <sheetData>
    <row r="2" spans="1:4" x14ac:dyDescent="0.45">
      <c r="A2" s="5"/>
      <c r="B2" s="2" t="s">
        <v>475</v>
      </c>
      <c r="C2" s="274" t="s">
        <v>695</v>
      </c>
      <c r="D2" s="274" t="s">
        <v>696</v>
      </c>
    </row>
    <row r="3" spans="1:4" ht="15" customHeight="1" x14ac:dyDescent="0.45">
      <c r="A3" s="5">
        <v>1</v>
      </c>
      <c r="B3" s="274" t="s">
        <v>712</v>
      </c>
      <c r="C3" s="280">
        <v>1</v>
      </c>
      <c r="D3" s="670">
        <f>'PKP Pengembangann'!M7</f>
        <v>0.9</v>
      </c>
    </row>
    <row r="4" spans="1:4" x14ac:dyDescent="0.45">
      <c r="A4" s="5">
        <v>2</v>
      </c>
      <c r="B4" s="510" t="s">
        <v>713</v>
      </c>
      <c r="C4" s="280">
        <v>1</v>
      </c>
      <c r="D4" s="670">
        <f>'PKP Pengembangann'!M18</f>
        <v>0.4113598122804194</v>
      </c>
    </row>
    <row r="5" spans="1:4" x14ac:dyDescent="0.45">
      <c r="A5" s="5">
        <v>3</v>
      </c>
      <c r="B5" s="510" t="s">
        <v>922</v>
      </c>
      <c r="C5" s="280">
        <v>1</v>
      </c>
      <c r="D5" s="670">
        <f>'PKP Pengembangann'!M30</f>
        <v>0.32367632367632371</v>
      </c>
    </row>
  </sheetData>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L2. MANAJEMEN 19</vt:lpstr>
      <vt:lpstr>UKP</vt:lpstr>
      <vt:lpstr>PKP Essensial</vt:lpstr>
      <vt:lpstr>mutu pelayanan</vt:lpstr>
      <vt:lpstr>PKP Pengembangann</vt:lpstr>
      <vt:lpstr> chart manajemen</vt:lpstr>
      <vt:lpstr> chart UKM esen</vt:lpstr>
      <vt:lpstr> chart mutu</vt:lpstr>
      <vt:lpstr>chart pengembangan</vt:lpstr>
      <vt:lpstr>SPM</vt:lpstr>
      <vt:lpstr>SPM CHART</vt:lpstr>
      <vt:lpstr>SPM PERKELURAHAN</vt:lpstr>
      <vt:lpstr>'L2. MANAJEMEN 19'!Print_Area</vt:lpstr>
      <vt:lpstr>UKP!Print_Area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Risanti Maulidya</cp:lastModifiedBy>
  <cp:lastPrinted>2024-01-17T04:31:05Z</cp:lastPrinted>
  <dcterms:created xsi:type="dcterms:W3CDTF">2017-03-01T03:22:00Z</dcterms:created>
  <dcterms:modified xsi:type="dcterms:W3CDTF">2025-01-15T09:14:37Z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1033-10.2.0.7646</vt:lpwstr>
  </property>
</Properties>
</file>